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wnloads\"/>
    </mc:Choice>
  </mc:AlternateContent>
  <bookViews>
    <workbookView xWindow="0" yWindow="0" windowWidth="15360" windowHeight="9045" firstSheet="6" activeTab="10"/>
  </bookViews>
  <sheets>
    <sheet name="TRABAJO SOCIAL" sheetId="1" r:id="rId1"/>
    <sheet name="alimentaria" sheetId="2" r:id="rId2"/>
    <sheet name="PDNNA" sheetId="11" r:id="rId3"/>
    <sheet name="DPF" sheetId="3" r:id="rId4"/>
    <sheet name="UAVI" sheetId="4" r:id="rId5"/>
    <sheet name="CAETF" sheetId="5" r:id="rId6"/>
    <sheet name="CAIC" sheetId="6" r:id="rId7"/>
    <sheet name="Adulto Mayor" sheetId="7" r:id="rId8"/>
    <sheet name="UBR" sheetId="8" r:id="rId9"/>
    <sheet name="C.H.P.V." sheetId="9" r:id="rId10"/>
    <sheet name="DESARROLLO COM" sheetId="10" r:id="rId11"/>
  </sheets>
  <calcPr calcId="152511"/>
</workbook>
</file>

<file path=xl/calcChain.xml><?xml version="1.0" encoding="utf-8"?>
<calcChain xmlns="http://schemas.openxmlformats.org/spreadsheetml/2006/main">
  <c r="M12" i="10" l="1"/>
  <c r="M13" i="10"/>
  <c r="M14" i="10"/>
  <c r="M15" i="10"/>
  <c r="M16" i="10"/>
  <c r="M11" i="10"/>
  <c r="U10" i="9"/>
  <c r="U11" i="9"/>
  <c r="U12" i="9"/>
  <c r="U13" i="9"/>
  <c r="U9" i="9"/>
  <c r="AN10" i="8"/>
  <c r="AN11" i="8"/>
  <c r="AN12" i="8"/>
  <c r="AN13" i="8"/>
  <c r="AN14" i="8"/>
  <c r="AN9" i="8"/>
  <c r="AN16" i="7"/>
  <c r="AN15" i="7"/>
  <c r="AN11" i="7"/>
  <c r="AN12" i="7"/>
  <c r="AN10" i="7"/>
  <c r="AN11" i="6"/>
  <c r="AN12" i="6"/>
  <c r="AN13" i="6"/>
  <c r="AN14" i="6"/>
  <c r="AN15" i="6"/>
  <c r="AN10" i="6"/>
  <c r="AQ12" i="3" l="1"/>
  <c r="AQ14" i="3"/>
  <c r="AP11" i="3" l="1"/>
  <c r="AQ11" i="3" s="1"/>
  <c r="AP10" i="3"/>
  <c r="AQ10" i="3" s="1"/>
  <c r="AP9" i="3"/>
  <c r="AN11" i="3"/>
  <c r="AN12" i="3"/>
  <c r="AN13" i="3"/>
  <c r="AN14" i="3"/>
  <c r="AN15" i="3"/>
  <c r="AN16" i="3"/>
  <c r="AN17" i="3"/>
  <c r="AN10" i="3"/>
  <c r="AN9" i="3"/>
  <c r="M9" i="10"/>
  <c r="AP13" i="5" l="1"/>
  <c r="AP12" i="5"/>
  <c r="AO12" i="5"/>
  <c r="AO11" i="5"/>
  <c r="AO10" i="5"/>
  <c r="AO9" i="5"/>
  <c r="AN10" i="5"/>
  <c r="AN11" i="5"/>
  <c r="AN12" i="5"/>
  <c r="AN13" i="5"/>
  <c r="AN9" i="5"/>
  <c r="AP10" i="4"/>
  <c r="AP11" i="4"/>
  <c r="AP12" i="4"/>
  <c r="AP13" i="4"/>
  <c r="AP14" i="4"/>
  <c r="AP9" i="4"/>
  <c r="AO9" i="4"/>
  <c r="AN14" i="4"/>
  <c r="AN13" i="4"/>
  <c r="AN12" i="4"/>
  <c r="AN11" i="4"/>
  <c r="AN10" i="4"/>
  <c r="AN9" i="4"/>
  <c r="AP16" i="2"/>
  <c r="AP12" i="2"/>
  <c r="AO12" i="2"/>
  <c r="AN12" i="2"/>
  <c r="AN13" i="2"/>
  <c r="AN14" i="2"/>
  <c r="AN15" i="2"/>
  <c r="AN16" i="2"/>
  <c r="AN17" i="2"/>
  <c r="AN18" i="2"/>
  <c r="AN11" i="2"/>
  <c r="AP12" i="1"/>
  <c r="AP11" i="1"/>
  <c r="AP10" i="1"/>
  <c r="AP9" i="1"/>
  <c r="AQ9" i="1" s="1"/>
  <c r="AN10" i="1"/>
  <c r="AN11" i="1"/>
  <c r="AN12" i="1"/>
  <c r="AN9" i="1"/>
  <c r="R13" i="9" l="1"/>
  <c r="R12" i="9"/>
  <c r="R11" i="9"/>
  <c r="R10" i="9"/>
  <c r="R9" i="9"/>
  <c r="AK14" i="8"/>
  <c r="AK13" i="8"/>
  <c r="AK12" i="8"/>
  <c r="AK11" i="8"/>
  <c r="AK10" i="8"/>
  <c r="AK9" i="8"/>
  <c r="AK16" i="7"/>
  <c r="AK15" i="7"/>
  <c r="AK12" i="7"/>
  <c r="AK11" i="7"/>
  <c r="AK10" i="7"/>
  <c r="AK15" i="6"/>
  <c r="AK14" i="6"/>
  <c r="AK13" i="6"/>
  <c r="AK12" i="6"/>
  <c r="AK11" i="6"/>
  <c r="AK10" i="6"/>
  <c r="AK13" i="5"/>
  <c r="AK12" i="5"/>
  <c r="AK11" i="5"/>
  <c r="AK10" i="5"/>
  <c r="AK9" i="5"/>
  <c r="AP17" i="3" l="1"/>
  <c r="AP16" i="3"/>
  <c r="AP15" i="3"/>
  <c r="AP13" i="3"/>
  <c r="AO17" i="3"/>
  <c r="AO16" i="3"/>
  <c r="AO15" i="3"/>
  <c r="AK17" i="3"/>
  <c r="AK16" i="3"/>
  <c r="AK15" i="3"/>
  <c r="AK14" i="3"/>
  <c r="AK13" i="3"/>
  <c r="AK12" i="3"/>
  <c r="AK11" i="3"/>
  <c r="AK10" i="3"/>
  <c r="AK9" i="3"/>
  <c r="AP18" i="2"/>
  <c r="AP14" i="2"/>
  <c r="AK18" i="2"/>
  <c r="AK17" i="2"/>
  <c r="AK16" i="2"/>
  <c r="AK15" i="2"/>
  <c r="AK14" i="2"/>
  <c r="AK13" i="2"/>
  <c r="AK12" i="2"/>
  <c r="AK11" i="2"/>
  <c r="AO12" i="1"/>
  <c r="AK12" i="1"/>
  <c r="AK11" i="1"/>
  <c r="AK10" i="1"/>
  <c r="AK9" i="1"/>
  <c r="AQ16" i="3" l="1"/>
  <c r="AQ15" i="3"/>
  <c r="AQ17" i="3"/>
  <c r="AO11" i="4"/>
  <c r="AO12" i="4"/>
  <c r="AO13" i="4"/>
  <c r="AO14" i="4"/>
  <c r="AO10" i="4"/>
  <c r="AK10" i="4"/>
  <c r="AK11" i="4"/>
  <c r="AK12" i="4"/>
  <c r="AK13" i="4"/>
  <c r="AK14" i="4"/>
  <c r="AK9" i="4"/>
  <c r="AH16" i="7" l="1"/>
  <c r="AH15" i="7"/>
  <c r="AH12" i="7"/>
  <c r="AH11" i="7"/>
  <c r="AH10" i="7"/>
  <c r="O10" i="9" l="1"/>
  <c r="O11" i="9"/>
  <c r="O12" i="9"/>
  <c r="O13" i="9"/>
  <c r="O9" i="9"/>
  <c r="AH10" i="5" l="1"/>
  <c r="AH11" i="5"/>
  <c r="AH12" i="5"/>
  <c r="AH13" i="5"/>
  <c r="AH9" i="5"/>
  <c r="AH10" i="4"/>
  <c r="AH11" i="4"/>
  <c r="AH12" i="4"/>
  <c r="AH13" i="4"/>
  <c r="AH14" i="4"/>
  <c r="AH9" i="4"/>
  <c r="AO13" i="3"/>
  <c r="AQ13" i="3" s="1"/>
  <c r="AH10" i="3"/>
  <c r="AH11" i="3"/>
  <c r="AH12" i="3"/>
  <c r="AH13" i="3"/>
  <c r="AH14" i="3"/>
  <c r="AH15" i="3"/>
  <c r="AH16" i="3"/>
  <c r="AH17" i="3"/>
  <c r="AH9" i="3"/>
  <c r="AH18" i="2"/>
  <c r="AH17" i="2"/>
  <c r="AH16" i="2"/>
  <c r="AH15" i="2"/>
  <c r="AH14" i="2"/>
  <c r="AH13" i="2"/>
  <c r="AH12" i="2"/>
  <c r="AH11" i="2"/>
  <c r="AH12" i="1"/>
  <c r="AH11" i="1"/>
  <c r="AH10" i="1"/>
  <c r="AH9" i="1"/>
  <c r="AQ9" i="3" l="1"/>
  <c r="AQ10" i="6" l="1"/>
  <c r="AH15" i="6"/>
  <c r="AH14" i="6"/>
  <c r="AH13" i="6"/>
  <c r="AH12" i="6"/>
  <c r="AH11" i="6"/>
  <c r="AH10" i="6"/>
  <c r="AH14" i="8" l="1"/>
  <c r="AH13" i="8"/>
  <c r="AH12" i="8"/>
  <c r="AH11" i="8"/>
  <c r="AH10" i="8"/>
  <c r="AH9" i="8"/>
  <c r="L13" i="9" l="1"/>
  <c r="L12" i="9"/>
  <c r="L11" i="9"/>
  <c r="L10" i="9"/>
  <c r="L9" i="9"/>
  <c r="AE14" i="8" l="1"/>
  <c r="AE13" i="8"/>
  <c r="AE12" i="8"/>
  <c r="AE11" i="8"/>
  <c r="AE10" i="8"/>
  <c r="AE9" i="8"/>
  <c r="AE16" i="7"/>
  <c r="AE15" i="7"/>
  <c r="AE12" i="7"/>
  <c r="AE11" i="7"/>
  <c r="AE10" i="7"/>
  <c r="AQ15" i="6"/>
  <c r="AE12" i="6"/>
  <c r="AE13" i="6"/>
  <c r="AE14" i="6"/>
  <c r="AE15" i="6"/>
  <c r="AE11" i="6"/>
  <c r="AE10" i="6"/>
  <c r="AE13" i="5"/>
  <c r="AE12" i="5"/>
  <c r="AE11" i="5"/>
  <c r="AE10" i="5"/>
  <c r="AE9" i="5"/>
  <c r="AE14" i="4"/>
  <c r="AE13" i="4"/>
  <c r="AE12" i="4"/>
  <c r="AE11" i="4"/>
  <c r="AE10" i="4"/>
  <c r="AE9" i="4"/>
  <c r="AE10" i="3" l="1"/>
  <c r="AE11" i="3"/>
  <c r="AE12" i="3"/>
  <c r="AE13" i="3"/>
  <c r="AE14" i="3"/>
  <c r="AE15" i="3"/>
  <c r="AE16" i="3"/>
  <c r="AE17" i="3"/>
  <c r="AE9" i="3"/>
  <c r="AE12" i="2" l="1"/>
  <c r="AE13" i="2"/>
  <c r="AE14" i="2"/>
  <c r="AE15" i="2"/>
  <c r="AE16" i="2"/>
  <c r="AE17" i="2"/>
  <c r="AE18" i="2"/>
  <c r="AE11" i="2"/>
  <c r="AE12" i="1"/>
  <c r="AE11" i="1"/>
  <c r="AE10" i="1"/>
  <c r="AE9" i="1"/>
  <c r="J10" i="10" l="1"/>
  <c r="J11" i="10"/>
  <c r="J12" i="10"/>
  <c r="J13" i="10"/>
  <c r="J14" i="10"/>
  <c r="J15" i="10"/>
  <c r="J16" i="10"/>
  <c r="J9" i="10"/>
  <c r="AB11" i="6" l="1"/>
  <c r="AB12" i="6"/>
  <c r="AB13" i="6"/>
  <c r="AB14" i="6"/>
  <c r="AB15" i="6"/>
  <c r="AB10" i="6"/>
  <c r="S11" i="3" l="1"/>
  <c r="P11" i="3"/>
  <c r="M11" i="3"/>
  <c r="J11" i="3"/>
  <c r="S12" i="3"/>
  <c r="P12" i="3"/>
  <c r="M12" i="3"/>
  <c r="J12" i="3"/>
  <c r="V12" i="3"/>
  <c r="AB10" i="3"/>
  <c r="AB11" i="3"/>
  <c r="AB12" i="3"/>
  <c r="AB13" i="3"/>
  <c r="AB14" i="3"/>
  <c r="AB15" i="3"/>
  <c r="AB16" i="3"/>
  <c r="AB17" i="3"/>
  <c r="AB9" i="3"/>
  <c r="AB10" i="8"/>
  <c r="AB11" i="8"/>
  <c r="AB12" i="8"/>
  <c r="AB13" i="8"/>
  <c r="AB14" i="8"/>
  <c r="AB9" i="8"/>
  <c r="AB16" i="7"/>
  <c r="AB12" i="7"/>
  <c r="AB11" i="7"/>
  <c r="AB10" i="7"/>
  <c r="AB10" i="5"/>
  <c r="AB11" i="5"/>
  <c r="AB12" i="5"/>
  <c r="AB13" i="5"/>
  <c r="AB9" i="5"/>
  <c r="AB10" i="4"/>
  <c r="AB11" i="4"/>
  <c r="AB12" i="4"/>
  <c r="AB13" i="4"/>
  <c r="AB14" i="4"/>
  <c r="AB9" i="4"/>
  <c r="AB10" i="1" l="1"/>
  <c r="AB11" i="1"/>
  <c r="AB12" i="1"/>
  <c r="AB9" i="1"/>
  <c r="I13" i="9" l="1"/>
  <c r="I12" i="9"/>
  <c r="I11" i="9"/>
  <c r="I10" i="9"/>
  <c r="I9" i="9"/>
  <c r="Y9" i="4" l="1"/>
  <c r="AB15" i="2"/>
  <c r="AB16" i="2"/>
  <c r="AB17" i="2"/>
  <c r="AB18" i="2"/>
  <c r="AB12" i="2"/>
  <c r="AB13" i="2"/>
  <c r="AB14" i="2"/>
  <c r="AB11" i="2"/>
  <c r="AQ14" i="8" l="1"/>
  <c r="AQ13" i="8"/>
  <c r="AQ11" i="8"/>
  <c r="AQ10" i="8"/>
  <c r="AQ9" i="8"/>
  <c r="Y12" i="3"/>
  <c r="Y11" i="3"/>
  <c r="AQ16" i="7"/>
  <c r="AQ12" i="7"/>
  <c r="AQ11" i="7"/>
  <c r="AQ10" i="7"/>
  <c r="AQ18" i="2" l="1"/>
  <c r="AQ17" i="2"/>
  <c r="AQ16" i="2"/>
  <c r="AQ15" i="2"/>
  <c r="AQ14" i="2"/>
  <c r="AQ13" i="2"/>
  <c r="AQ12" i="2"/>
  <c r="AQ11" i="2"/>
  <c r="AQ14" i="4"/>
  <c r="AQ13" i="4"/>
  <c r="AQ12" i="4"/>
  <c r="AQ11" i="4"/>
  <c r="AQ10" i="4"/>
  <c r="AQ9" i="4"/>
  <c r="AQ14" i="6"/>
  <c r="AQ13" i="6"/>
  <c r="AQ12" i="6"/>
  <c r="AQ11" i="6"/>
  <c r="AQ12" i="8" l="1"/>
  <c r="AQ10" i="1" l="1"/>
  <c r="AQ11" i="1"/>
  <c r="AQ12" i="1"/>
  <c r="AQ10" i="5" l="1"/>
  <c r="AQ11" i="5"/>
  <c r="AQ12" i="5"/>
  <c r="AQ13" i="5"/>
  <c r="AQ9" i="5"/>
  <c r="V13" i="8" l="1"/>
  <c r="V12" i="8"/>
  <c r="V11" i="8"/>
  <c r="V10" i="8"/>
  <c r="V9" i="8"/>
  <c r="V16" i="7"/>
  <c r="V15" i="7"/>
  <c r="V12" i="7"/>
  <c r="V11" i="7"/>
  <c r="V10" i="7"/>
  <c r="V15" i="6"/>
  <c r="V14" i="6"/>
  <c r="V13" i="6"/>
  <c r="V12" i="6"/>
  <c r="V11" i="6"/>
  <c r="V10" i="6"/>
  <c r="V13" i="5"/>
  <c r="V12" i="5"/>
  <c r="V11" i="5"/>
  <c r="V10" i="5"/>
  <c r="V9" i="5"/>
  <c r="V14" i="4"/>
  <c r="V13" i="4"/>
  <c r="V12" i="4"/>
  <c r="V11" i="4"/>
  <c r="V10" i="4"/>
  <c r="V9" i="4"/>
  <c r="V17" i="3"/>
  <c r="V16" i="3"/>
  <c r="V15" i="3"/>
  <c r="V11" i="3"/>
  <c r="V10" i="3"/>
  <c r="V9" i="3"/>
  <c r="V18" i="2"/>
  <c r="V17" i="2"/>
  <c r="V16" i="2"/>
  <c r="V15" i="2"/>
  <c r="V14" i="2"/>
  <c r="V13" i="2"/>
  <c r="V12" i="2"/>
  <c r="V11" i="2"/>
  <c r="V12" i="1"/>
  <c r="V11" i="1"/>
  <c r="V10" i="1"/>
  <c r="V9" i="1"/>
  <c r="S10" i="8" l="1"/>
  <c r="S11" i="8"/>
  <c r="S12" i="8"/>
  <c r="S13" i="8"/>
  <c r="S14" i="8"/>
  <c r="S9" i="8"/>
  <c r="P10" i="8"/>
  <c r="P11" i="8"/>
  <c r="P12" i="8"/>
  <c r="P13" i="8"/>
  <c r="P14" i="8"/>
  <c r="P9" i="8"/>
  <c r="M10" i="8"/>
  <c r="M11" i="8"/>
  <c r="M12" i="8"/>
  <c r="M13" i="8"/>
  <c r="M14" i="8"/>
  <c r="M9" i="8"/>
  <c r="J10" i="8"/>
  <c r="J11" i="8"/>
  <c r="J12" i="8"/>
  <c r="J13" i="8"/>
  <c r="J14" i="8"/>
  <c r="J9" i="8"/>
  <c r="S16" i="7" l="1"/>
  <c r="S15" i="7"/>
  <c r="P16" i="7" l="1"/>
  <c r="P15" i="7"/>
  <c r="M16" i="7"/>
  <c r="M15" i="7"/>
  <c r="J16" i="7"/>
  <c r="J15" i="7"/>
  <c r="S11" i="7"/>
  <c r="S12" i="7"/>
  <c r="S10" i="7"/>
  <c r="P11" i="7"/>
  <c r="P12" i="7"/>
  <c r="P10" i="7"/>
  <c r="M11" i="7"/>
  <c r="M12" i="7"/>
  <c r="M10" i="7"/>
  <c r="J11" i="7"/>
  <c r="J12" i="7"/>
  <c r="J10" i="7"/>
  <c r="S11" i="6" l="1"/>
  <c r="S12" i="6"/>
  <c r="S13" i="6"/>
  <c r="S14" i="6"/>
  <c r="S15" i="6"/>
  <c r="S10" i="6"/>
  <c r="P11" i="6"/>
  <c r="P12" i="6"/>
  <c r="P13" i="6"/>
  <c r="P14" i="6"/>
  <c r="P15" i="6"/>
  <c r="P10" i="6"/>
  <c r="M15" i="6"/>
  <c r="M11" i="6"/>
  <c r="M12" i="6"/>
  <c r="M13" i="6"/>
  <c r="M14" i="6"/>
  <c r="M10" i="6"/>
  <c r="J11" i="6"/>
  <c r="J12" i="6"/>
  <c r="J13" i="6"/>
  <c r="J14" i="6"/>
  <c r="J15" i="6"/>
  <c r="J10" i="6"/>
  <c r="S10" i="5"/>
  <c r="S11" i="5"/>
  <c r="S12" i="5"/>
  <c r="S13" i="5"/>
  <c r="S9" i="5"/>
  <c r="P10" i="5"/>
  <c r="P11" i="5"/>
  <c r="P12" i="5"/>
  <c r="P13" i="5"/>
  <c r="P9" i="5"/>
  <c r="M10" i="5"/>
  <c r="M11" i="5"/>
  <c r="M12" i="5"/>
  <c r="M13" i="5"/>
  <c r="M9" i="5"/>
  <c r="J10" i="5"/>
  <c r="J11" i="5"/>
  <c r="J12" i="5"/>
  <c r="J13" i="5"/>
  <c r="J9" i="5"/>
  <c r="S10" i="4"/>
  <c r="S11" i="4"/>
  <c r="S12" i="4"/>
  <c r="S13" i="4"/>
  <c r="S14" i="4"/>
  <c r="S9" i="4"/>
  <c r="P10" i="4"/>
  <c r="P11" i="4"/>
  <c r="P12" i="4"/>
  <c r="P13" i="4"/>
  <c r="P14" i="4"/>
  <c r="P9" i="4"/>
  <c r="M10" i="4"/>
  <c r="M11" i="4"/>
  <c r="M12" i="4"/>
  <c r="M13" i="4"/>
  <c r="M14" i="4"/>
  <c r="M9" i="4"/>
  <c r="J10" i="4"/>
  <c r="J11" i="4"/>
  <c r="J12" i="4"/>
  <c r="J13" i="4"/>
  <c r="J14" i="4"/>
  <c r="J9" i="4"/>
  <c r="S10" i="3" l="1"/>
  <c r="S13" i="3"/>
  <c r="S14" i="3"/>
  <c r="S15" i="3"/>
  <c r="S16" i="3"/>
  <c r="S17" i="3"/>
  <c r="S9" i="3"/>
  <c r="P10" i="3"/>
  <c r="P13" i="3"/>
  <c r="P14" i="3"/>
  <c r="P15" i="3"/>
  <c r="P16" i="3"/>
  <c r="P17" i="3"/>
  <c r="P9" i="3"/>
  <c r="M10" i="3" l="1"/>
  <c r="M13" i="3"/>
  <c r="M14" i="3"/>
  <c r="M15" i="3"/>
  <c r="M16" i="3"/>
  <c r="M17" i="3"/>
  <c r="M9" i="3"/>
  <c r="J13" i="3"/>
  <c r="J14" i="3"/>
  <c r="J15" i="3"/>
  <c r="J16" i="3"/>
  <c r="J17" i="3"/>
  <c r="J10" i="3"/>
  <c r="J9" i="3" l="1"/>
  <c r="S12" i="2" l="1"/>
  <c r="S13" i="2"/>
  <c r="S14" i="2"/>
  <c r="S15" i="2"/>
  <c r="S16" i="2"/>
  <c r="S17" i="2"/>
  <c r="S18" i="2"/>
  <c r="S11" i="2"/>
  <c r="P12" i="2"/>
  <c r="P13" i="2"/>
  <c r="P14" i="2"/>
  <c r="P15" i="2"/>
  <c r="P16" i="2"/>
  <c r="P17" i="2"/>
  <c r="P18" i="2"/>
  <c r="P11" i="2"/>
  <c r="M12" i="2"/>
  <c r="M13" i="2"/>
  <c r="M14" i="2"/>
  <c r="M15" i="2"/>
  <c r="M16" i="2"/>
  <c r="M17" i="2"/>
  <c r="M18" i="2"/>
  <c r="M11" i="2"/>
  <c r="J12" i="2"/>
  <c r="J13" i="2"/>
  <c r="J14" i="2"/>
  <c r="J15" i="2"/>
  <c r="J16" i="2"/>
  <c r="J17" i="2"/>
  <c r="J18" i="2"/>
  <c r="Y13" i="2"/>
  <c r="Y15" i="2"/>
  <c r="Y16" i="2"/>
  <c r="Y11" i="2"/>
  <c r="J11" i="2" l="1"/>
  <c r="S10" i="1"/>
  <c r="S11" i="1"/>
  <c r="S12" i="1"/>
  <c r="S9" i="1"/>
  <c r="P10" i="1"/>
  <c r="P11" i="1"/>
  <c r="P12" i="1"/>
  <c r="P9" i="1"/>
  <c r="M10" i="1"/>
  <c r="M11" i="1"/>
  <c r="M12" i="1"/>
  <c r="M9" i="1"/>
  <c r="J10" i="1"/>
  <c r="J11" i="1"/>
  <c r="J12" i="1"/>
  <c r="J9" i="1"/>
  <c r="Y18" i="2" l="1"/>
  <c r="Y17" i="2" l="1"/>
  <c r="Y14" i="2"/>
  <c r="Y12" i="2"/>
  <c r="Y11" i="1" l="1"/>
  <c r="Y10" i="1"/>
  <c r="Y9" i="1" l="1"/>
  <c r="Y12" i="1"/>
  <c r="Y10" i="8" l="1"/>
  <c r="Y11" i="8"/>
  <c r="Y12" i="8"/>
  <c r="Y13" i="8"/>
  <c r="Y14" i="8"/>
  <c r="Y9" i="8"/>
  <c r="Y16" i="7"/>
  <c r="Y15" i="7"/>
  <c r="Y11" i="7"/>
  <c r="Y12" i="7"/>
  <c r="Y10" i="7"/>
  <c r="Y11" i="6"/>
  <c r="Y12" i="6"/>
  <c r="Y13" i="6"/>
  <c r="Y14" i="6"/>
  <c r="Y15" i="6"/>
  <c r="Y10" i="6"/>
  <c r="Y10" i="5"/>
  <c r="Y11" i="5"/>
  <c r="Y12" i="5"/>
  <c r="Y13" i="5"/>
  <c r="Y9" i="5"/>
  <c r="Y10" i="4"/>
  <c r="Y11" i="4"/>
  <c r="Y12" i="4"/>
  <c r="Y13" i="4"/>
  <c r="Y14" i="4"/>
  <c r="Y10" i="3"/>
  <c r="Y13" i="3"/>
  <c r="Y14" i="3"/>
  <c r="Y15" i="3"/>
  <c r="Y16" i="3"/>
  <c r="Y17" i="3"/>
  <c r="Y9" i="3"/>
</calcChain>
</file>

<file path=xl/sharedStrings.xml><?xml version="1.0" encoding="utf-8"?>
<sst xmlns="http://schemas.openxmlformats.org/spreadsheetml/2006/main" count="610" uniqueCount="147">
  <si>
    <t>COORDINACIÓN DE PLANEACIÓN Y PROYECTOS</t>
  </si>
  <si>
    <t>PROMOCIÓN Y FORTALECIMIENTO DE LA FAMILIA</t>
  </si>
  <si>
    <t>ATENCIÓN A FAMILIAS CON VULNERABILIDAD TRANSITORIA</t>
  </si>
  <si>
    <t>%</t>
  </si>
  <si>
    <t>Población Beneficiada en Trabajo Social</t>
  </si>
  <si>
    <t xml:space="preserve">Apoyos Asistenciales </t>
  </si>
  <si>
    <r>
      <t xml:space="preserve">PROGRAMA </t>
    </r>
    <r>
      <rPr>
        <b/>
        <sz val="8"/>
        <rFont val="Calibri"/>
        <family val="2"/>
        <scheme val="minor"/>
      </rPr>
      <t>PRODUCTOS Y/O SERVICIOS</t>
    </r>
  </si>
  <si>
    <t>Dictámenes ordenados por Juzgado, MP</t>
  </si>
  <si>
    <t>Población beneficiada con Despensas</t>
  </si>
  <si>
    <t>Apoyo Asistencial (despensas)</t>
  </si>
  <si>
    <t>Población beneficiada con Desayunos Escolares</t>
  </si>
  <si>
    <t>Ración Alimenticia Desayuno modalidad caliente</t>
  </si>
  <si>
    <t>Población beneficiada con PROALIMNE</t>
  </si>
  <si>
    <t>Dotación de Alimentos</t>
  </si>
  <si>
    <t>ASISTENCIA ALIMENTARIA</t>
  </si>
  <si>
    <t>DIRECCIÓN DE PROTECCIÓN A LA FAMILIA</t>
  </si>
  <si>
    <t>Población beneficiada con Protección a la Familia</t>
  </si>
  <si>
    <t xml:space="preserve">Asesoria y Orientación </t>
  </si>
  <si>
    <t>Población beneficiada en prevención y sensibilización</t>
  </si>
  <si>
    <t>Población beneficiada Convivencia Supervisada</t>
  </si>
  <si>
    <t>Servicios de Trabajo Social</t>
  </si>
  <si>
    <t>Dictámenes ordenados por la autoridad judicial</t>
  </si>
  <si>
    <t>Población beneficiada por la atención de UAVI</t>
  </si>
  <si>
    <t>Asesoría y Orientación Social</t>
  </si>
  <si>
    <t>Población beneficiaria en prevención y sensibilización</t>
  </si>
  <si>
    <t>Población beneficiaria en cursos prematrimoniales</t>
  </si>
  <si>
    <t>CENTRO ESPECIALIZADO EN TERAPIA FAMILIAR</t>
  </si>
  <si>
    <t>Entrevistas de Primera Vez</t>
  </si>
  <si>
    <t>Procesos Psicológicos (terapias)</t>
  </si>
  <si>
    <t>NIÑAS, NIÑOS Y ADOLESCENTES SANOS Y CON VALORES</t>
  </si>
  <si>
    <t>Población infantil beneficiada en CAIC</t>
  </si>
  <si>
    <t>Actividades Culturales</t>
  </si>
  <si>
    <t>Apoyos Asistenciales</t>
  </si>
  <si>
    <t>Participantes en Escuela de Padres</t>
  </si>
  <si>
    <t>ATENCIÓN EN CENTROS DE DIA PARA ADULTOS MAYORES</t>
  </si>
  <si>
    <t>DESARROLLO DEL ADULTO MAYOR</t>
  </si>
  <si>
    <t>Raciones Alimenticias</t>
  </si>
  <si>
    <t>Capacitación para el desarrollo de habilidades</t>
  </si>
  <si>
    <t>Población beneficiaria en Comedor Asistencial</t>
  </si>
  <si>
    <t>INCLUSIÓN SOCIAL DE LAS PERSONAS CON DISCAPACIDAD</t>
  </si>
  <si>
    <t>UNIDAD BÁSICA DE REHABILITACIÓN</t>
  </si>
  <si>
    <t>Población beneficiada en la UBR</t>
  </si>
  <si>
    <t>Asesoría y Orientación</t>
  </si>
  <si>
    <t>Pacientes en Consulta Medicina de Rehabilitación</t>
  </si>
  <si>
    <t xml:space="preserve">Terapia </t>
  </si>
  <si>
    <t>Traslados en camión incluyente</t>
  </si>
  <si>
    <t>Niños y jóvenes beneficiados en Talleres Protegidos</t>
  </si>
  <si>
    <t>META PROGRAMADA  2017</t>
  </si>
  <si>
    <t>INFORMES 2017</t>
  </si>
  <si>
    <t>Meta  Programada 2017</t>
  </si>
  <si>
    <t>Procesos Psicológicos</t>
  </si>
  <si>
    <t>Servicios y Procesos  Psicológicos</t>
  </si>
  <si>
    <t>Asesoría, orientación jurídica y servicios</t>
  </si>
  <si>
    <t>Actvidades formativas</t>
  </si>
  <si>
    <t>Actividades Recreativas</t>
  </si>
  <si>
    <t>Coordinadora de UBR</t>
  </si>
  <si>
    <t>Profra. Gloria Franco de la Torre</t>
  </si>
  <si>
    <t>Coordinadora de Casa DIA</t>
  </si>
  <si>
    <t>DANIELA ROMERO OROZCO</t>
  </si>
  <si>
    <t>COORDINADORA DE CAIC</t>
  </si>
  <si>
    <t>LIC. EN PSIC. DELEINE ALEJANDRINA ALCARÁZ HERRERA</t>
  </si>
  <si>
    <t>COORDINADORA CAETF</t>
  </si>
  <si>
    <t>LIC. ENRIQUE ECHEVARRÍA GALINDO</t>
  </si>
  <si>
    <t>COORD. DE UAVI</t>
  </si>
  <si>
    <t>LIC. GUILLERMO DÍAZ RODRÍGUEZ</t>
  </si>
  <si>
    <t>COORD. DE LA DPF</t>
  </si>
  <si>
    <t>SOCORRO DEL CARMEN VELAZQUEZ TRUJILLO</t>
  </si>
  <si>
    <t>COORD. DE ASISTENCIA ALIMENTARIA</t>
  </si>
  <si>
    <t>LTS LAURA BERENICE MORENO MÉNDEZ</t>
  </si>
  <si>
    <t xml:space="preserve">TRABAJADORA SOCIAL </t>
  </si>
  <si>
    <t>Orientación social y servicios</t>
  </si>
  <si>
    <t>Orientación nutricional y proyectos sustentables</t>
  </si>
  <si>
    <t>Menús y manuales entregados</t>
  </si>
  <si>
    <t>Casos de Seguimiento</t>
  </si>
  <si>
    <t>Población atendida en acciones de Prevención</t>
  </si>
  <si>
    <t>Apoyo asistencial y servicios (alimentos)</t>
  </si>
  <si>
    <t>CENTRO DE ASISTENCIA INFANTIL COMUNITARIO</t>
  </si>
  <si>
    <t>UNIDAD DE ATENCIÓN A LA VIOLENCIA INTRAFAMILIAR</t>
  </si>
  <si>
    <t xml:space="preserve">ENERO </t>
  </si>
  <si>
    <t>META</t>
  </si>
  <si>
    <t>LOGROS</t>
  </si>
  <si>
    <t>AVANCE</t>
  </si>
  <si>
    <t>FEBRERO</t>
  </si>
  <si>
    <t>MARZO</t>
  </si>
  <si>
    <t>LOGORS</t>
  </si>
  <si>
    <t xml:space="preserve">ABRIL </t>
  </si>
  <si>
    <t>ENERO</t>
  </si>
  <si>
    <t>ABRIL</t>
  </si>
  <si>
    <t>Meta</t>
  </si>
  <si>
    <t>Logro</t>
  </si>
  <si>
    <t>Avance</t>
  </si>
  <si>
    <t>Logros</t>
  </si>
  <si>
    <t xml:space="preserve">Meta </t>
  </si>
  <si>
    <t xml:space="preserve">META </t>
  </si>
  <si>
    <t>META PROGRAMADA 2017</t>
  </si>
  <si>
    <t>avance</t>
  </si>
  <si>
    <t>meta</t>
  </si>
  <si>
    <t>logros</t>
  </si>
  <si>
    <t xml:space="preserve">avance </t>
  </si>
  <si>
    <t>MAYO</t>
  </si>
  <si>
    <t>LOGRO</t>
  </si>
  <si>
    <t xml:space="preserve">Derivaciones </t>
  </si>
  <si>
    <t>colaboraciones institucionales</t>
  </si>
  <si>
    <t>Poblacion beneficiada en CASA DIA</t>
  </si>
  <si>
    <t>mayo</t>
  </si>
  <si>
    <t>logro</t>
  </si>
  <si>
    <t>JUNIO</t>
  </si>
  <si>
    <t>Pob. Beneficiada en Salud Psicológica CAETF</t>
  </si>
  <si>
    <t>PROGRAMA PRODUCTOS Y/O SERVICIOS</t>
  </si>
  <si>
    <t>META 2017</t>
  </si>
  <si>
    <t>JULIO</t>
  </si>
  <si>
    <t>TOTAL PERIODO</t>
  </si>
  <si>
    <t>TALLER DESARROLLO DE HABILIDADES PARA LA VIDA</t>
  </si>
  <si>
    <t xml:space="preserve">Población beneficiada </t>
  </si>
  <si>
    <t>Formación para la vida independiente</t>
  </si>
  <si>
    <t>cuidado de la salud</t>
  </si>
  <si>
    <t xml:space="preserve">autoempleo </t>
  </si>
  <si>
    <t>actividades recreativas</t>
  </si>
  <si>
    <t>periodo</t>
  </si>
  <si>
    <t>informe 2017</t>
  </si>
  <si>
    <t>L. E.  E. MIRIAM DEL CARMEN GALLEGOS GONZÁLEZ</t>
  </si>
  <si>
    <t>AVANCE %</t>
  </si>
  <si>
    <t>Población Beneficiada en Desarrollo Comunitario</t>
  </si>
  <si>
    <t>Comunidades DIFerentes</t>
  </si>
  <si>
    <t>Talleres para el desarrollo de habilidades</t>
  </si>
  <si>
    <t>Ecología y Medio Ambiente</t>
  </si>
  <si>
    <t>Desarrollo Económico</t>
  </si>
  <si>
    <t>Desarrollo de la Comunidad</t>
  </si>
  <si>
    <t>Educativas y Culturales</t>
  </si>
  <si>
    <t>Cca</t>
  </si>
  <si>
    <t>DESARROLLO COMUNITARIO</t>
  </si>
  <si>
    <t>PERIODO</t>
  </si>
  <si>
    <t>META ANUAL</t>
  </si>
  <si>
    <t>AGOSTO</t>
  </si>
  <si>
    <t xml:space="preserve"> A JULIO</t>
  </si>
  <si>
    <t>SEPTIEMBRE</t>
  </si>
  <si>
    <t>OCTUBRE</t>
  </si>
  <si>
    <t>NOVIEMBRE</t>
  </si>
  <si>
    <t>Revisión y recepción expedientes juzgado</t>
  </si>
  <si>
    <t>Asistencia/colaboración a Juzgado</t>
  </si>
  <si>
    <t>Colaboración y asistencia a menoresen MP</t>
  </si>
  <si>
    <t>Colaboración y asistencia a menores Juzgado Control</t>
  </si>
  <si>
    <t>Colaboraciones</t>
  </si>
  <si>
    <t>Asesorías</t>
  </si>
  <si>
    <t>AGENCIA DE LA PROCURADURIA PROTECCION NNA</t>
  </si>
  <si>
    <t>PROGRAMAS Y/O SERVICIOS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</si>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</sst>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8"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Fill="1" applyBorder="1"/>
    <xf numFmtId="0" fontId="5" fillId="0" borderId="4" xfId="0" applyFont="1" applyFill="1" applyBorder="1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Alignment="1"/>
    <xf numFmtId="0" fontId="8" fillId="2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2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6" fillId="0" borderId="4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1" fontId="6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4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/>
    <xf numFmtId="0" fontId="8" fillId="2" borderId="2" xfId="0" applyFont="1" applyFill="1" applyBorder="1" applyAlignment="1"/>
    <xf numFmtId="0" fontId="0" fillId="0" borderId="0" xfId="0" applyAlignment="1">
      <alignment horizontal="center"/>
    </xf>
    <xf numFmtId="0" fontId="7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textRotation="90" wrapText="1"/>
    </xf>
    <xf numFmtId="0" fontId="0" fillId="0" borderId="21" xfId="0" applyBorder="1" applyAlignment="1">
      <alignment horizontal="center"/>
    </xf>
    <xf numFmtId="0" fontId="3" fillId="0" borderId="22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textRotation="90" wrapText="1"/>
    </xf>
    <xf numFmtId="0" fontId="3" fillId="0" borderId="18" xfId="0" applyFont="1" applyFill="1" applyBorder="1" applyAlignment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11" fillId="0" borderId="17" xfId="0" applyFont="1" applyFill="1" applyBorder="1" applyAlignment="1">
      <alignment horizontal="center" vertical="center" textRotation="90" wrapText="1"/>
    </xf>
    <xf numFmtId="0" fontId="11" fillId="0" borderId="22" xfId="0" applyFont="1" applyFill="1" applyBorder="1" applyAlignment="1">
      <alignment horizontal="center" vertical="center" textRotation="90" wrapText="1"/>
    </xf>
    <xf numFmtId="0" fontId="11" fillId="0" borderId="23" xfId="0" applyFont="1" applyFill="1" applyBorder="1" applyAlignment="1">
      <alignment horizontal="center" vertical="center" textRotation="90" wrapText="1"/>
    </xf>
    <xf numFmtId="0" fontId="11" fillId="0" borderId="24" xfId="0" applyFont="1" applyFill="1" applyBorder="1" applyAlignment="1">
      <alignment horizontal="center" vertical="center" textRotation="90" wrapText="1"/>
    </xf>
    <xf numFmtId="0" fontId="11" fillId="0" borderId="19" xfId="0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6" fillId="0" borderId="4" xfId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9" fontId="6" fillId="0" borderId="4" xfId="1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0" borderId="0" xfId="0" applyBorder="1"/>
    <xf numFmtId="0" fontId="5" fillId="0" borderId="21" xfId="0" applyFont="1" applyBorder="1" applyAlignment="1">
      <alignment horizontal="center"/>
    </xf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Fill="1" applyBorder="1"/>
    <xf numFmtId="0" fontId="0" fillId="0" borderId="0" xfId="0" applyAlignment="1"/>
    <xf numFmtId="0" fontId="2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9" fontId="12" fillId="0" borderId="1" xfId="1" applyFont="1" applyBorder="1" applyAlignment="1">
      <alignment horizontal="center"/>
    </xf>
    <xf numFmtId="1" fontId="12" fillId="0" borderId="6" xfId="1" applyNumberFormat="1" applyFont="1" applyBorder="1" applyAlignment="1">
      <alignment horizontal="center"/>
    </xf>
    <xf numFmtId="0" fontId="12" fillId="0" borderId="3" xfId="0" applyFont="1" applyBorder="1" applyAlignment="1">
      <alignment vertical="center"/>
    </xf>
    <xf numFmtId="9" fontId="12" fillId="0" borderId="2" xfId="1" applyFont="1" applyBorder="1" applyAlignment="1">
      <alignment vertical="center"/>
    </xf>
    <xf numFmtId="0" fontId="12" fillId="0" borderId="6" xfId="1" applyNumberFormat="1" applyFont="1" applyBorder="1" applyAlignment="1">
      <alignment vertical="center"/>
    </xf>
    <xf numFmtId="1" fontId="12" fillId="0" borderId="4" xfId="1" applyNumberFormat="1" applyFont="1" applyBorder="1" applyAlignment="1">
      <alignment horizontal="center"/>
    </xf>
    <xf numFmtId="9" fontId="12" fillId="0" borderId="8" xfId="1" applyFont="1" applyBorder="1" applyAlignment="1">
      <alignment horizontal="center"/>
    </xf>
    <xf numFmtId="0" fontId="12" fillId="0" borderId="6" xfId="1" applyNumberFormat="1" applyFont="1" applyBorder="1" applyAlignment="1">
      <alignment horizontal="center"/>
    </xf>
    <xf numFmtId="1" fontId="12" fillId="0" borderId="3" xfId="1" applyNumberFormat="1" applyFont="1" applyBorder="1" applyAlignment="1">
      <alignment horizontal="center"/>
    </xf>
    <xf numFmtId="9" fontId="12" fillId="0" borderId="2" xfId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9" fontId="12" fillId="0" borderId="12" xfId="1" applyFont="1" applyBorder="1" applyAlignment="1">
      <alignment horizontal="center"/>
    </xf>
    <xf numFmtId="0" fontId="12" fillId="0" borderId="9" xfId="1" applyNumberFormat="1" applyFont="1" applyBorder="1" applyAlignment="1">
      <alignment horizontal="center"/>
    </xf>
    <xf numFmtId="0" fontId="12" fillId="0" borderId="14" xfId="0" applyFont="1" applyBorder="1" applyAlignment="1">
      <alignment vertical="center"/>
    </xf>
    <xf numFmtId="9" fontId="12" fillId="0" borderId="16" xfId="1" applyFont="1" applyBorder="1" applyAlignment="1">
      <alignment vertical="center"/>
    </xf>
    <xf numFmtId="0" fontId="12" fillId="0" borderId="9" xfId="1" applyNumberFormat="1" applyFont="1" applyBorder="1" applyAlignment="1">
      <alignment vertical="center"/>
    </xf>
    <xf numFmtId="1" fontId="12" fillId="0" borderId="11" xfId="1" applyNumberFormat="1" applyFont="1" applyBorder="1" applyAlignment="1">
      <alignment horizontal="center"/>
    </xf>
    <xf numFmtId="9" fontId="12" fillId="0" borderId="10" xfId="1" applyFont="1" applyBorder="1" applyAlignment="1">
      <alignment horizontal="center"/>
    </xf>
    <xf numFmtId="1" fontId="12" fillId="0" borderId="14" xfId="1" applyNumberFormat="1" applyFont="1" applyBorder="1" applyAlignment="1">
      <alignment horizontal="center"/>
    </xf>
    <xf numFmtId="9" fontId="12" fillId="0" borderId="16" xfId="1" applyFont="1" applyBorder="1" applyAlignment="1">
      <alignment horizontal="center"/>
    </xf>
    <xf numFmtId="0" fontId="6" fillId="0" borderId="19" xfId="0" applyFont="1" applyBorder="1" applyAlignment="1">
      <alignment horizontal="center" vertical="center" textRotation="90" wrapText="1"/>
    </xf>
    <xf numFmtId="0" fontId="0" fillId="0" borderId="3" xfId="0" applyBorder="1"/>
    <xf numFmtId="9" fontId="12" fillId="0" borderId="4" xfId="1" applyFont="1" applyBorder="1" applyAlignment="1">
      <alignment horizontal="center"/>
    </xf>
    <xf numFmtId="0" fontId="12" fillId="0" borderId="4" xfId="1" applyNumberFormat="1" applyFont="1" applyBorder="1" applyAlignment="1">
      <alignment horizontal="center"/>
    </xf>
    <xf numFmtId="1" fontId="12" fillId="0" borderId="9" xfId="1" applyNumberFormat="1" applyFont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4" xfId="1" applyNumberFormat="1" applyFont="1" applyBorder="1" applyAlignment="1">
      <alignment horizontal="center" vertical="center"/>
    </xf>
    <xf numFmtId="0" fontId="0" fillId="0" borderId="0" xfId="0" applyNumberFormat="1"/>
    <xf numFmtId="0" fontId="5" fillId="0" borderId="2" xfId="0" applyNumberFormat="1" applyFont="1" applyFill="1" applyBorder="1"/>
    <xf numFmtId="1" fontId="12" fillId="0" borderId="1" xfId="2" applyNumberFormat="1" applyFont="1" applyBorder="1" applyAlignment="1">
      <alignment horizontal="center"/>
    </xf>
    <xf numFmtId="1" fontId="12" fillId="0" borderId="4" xfId="2" applyNumberFormat="1" applyFont="1" applyBorder="1" applyAlignment="1">
      <alignment horizontal="center"/>
    </xf>
    <xf numFmtId="1" fontId="12" fillId="0" borderId="4" xfId="1" applyNumberFormat="1" applyFont="1" applyBorder="1" applyAlignment="1">
      <alignment horizontal="center" vertical="center"/>
    </xf>
    <xf numFmtId="9" fontId="12" fillId="0" borderId="4" xfId="1" applyFont="1" applyBorder="1" applyAlignment="1">
      <alignment horizontal="center" vertical="center"/>
    </xf>
    <xf numFmtId="0" fontId="12" fillId="0" borderId="0" xfId="0" applyFont="1"/>
    <xf numFmtId="1" fontId="12" fillId="0" borderId="4" xfId="0" applyNumberFormat="1" applyFont="1" applyBorder="1"/>
    <xf numFmtId="9" fontId="12" fillId="0" borderId="4" xfId="1" applyFont="1" applyBorder="1"/>
    <xf numFmtId="0" fontId="0" fillId="0" borderId="0" xfId="0" applyAlignment="1">
      <alignment horizontal="center"/>
    </xf>
    <xf numFmtId="0" fontId="13" fillId="0" borderId="18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/>
    </xf>
    <xf numFmtId="0" fontId="0" fillId="0" borderId="23" xfId="0" applyBorder="1"/>
    <xf numFmtId="0" fontId="6" fillId="0" borderId="23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/>
    </xf>
    <xf numFmtId="1" fontId="6" fillId="0" borderId="4" xfId="1" applyNumberFormat="1" applyFont="1" applyBorder="1" applyAlignment="1">
      <alignment vertical="center"/>
    </xf>
    <xf numFmtId="9" fontId="6" fillId="0" borderId="4" xfId="1" applyFont="1" applyBorder="1" applyAlignment="1">
      <alignment vertical="center"/>
    </xf>
    <xf numFmtId="0" fontId="6" fillId="0" borderId="4" xfId="1" applyNumberFormat="1" applyFont="1" applyBorder="1" applyAlignment="1">
      <alignment vertical="center"/>
    </xf>
    <xf numFmtId="0" fontId="0" fillId="0" borderId="4" xfId="0" applyBorder="1"/>
    <xf numFmtId="0" fontId="12" fillId="0" borderId="4" xfId="0" applyFont="1" applyBorder="1" applyAlignment="1">
      <alignment horizontal="center" vertical="center" textRotation="90"/>
    </xf>
    <xf numFmtId="0" fontId="12" fillId="0" borderId="4" xfId="1" applyNumberFormat="1" applyFont="1" applyBorder="1" applyAlignment="1">
      <alignment horizontal="center" vertical="center"/>
    </xf>
    <xf numFmtId="9" fontId="12" fillId="0" borderId="8" xfId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1" fontId="12" fillId="0" borderId="11" xfId="1" applyNumberFormat="1" applyFont="1" applyBorder="1" applyAlignment="1">
      <alignment horizontal="center" vertical="center"/>
    </xf>
    <xf numFmtId="9" fontId="12" fillId="0" borderId="10" xfId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textRotation="90"/>
    </xf>
    <xf numFmtId="0" fontId="0" fillId="0" borderId="37" xfId="0" applyBorder="1" applyAlignment="1">
      <alignment horizontal="center"/>
    </xf>
    <xf numFmtId="0" fontId="12" fillId="0" borderId="1" xfId="0" applyFont="1" applyBorder="1" applyAlignment="1">
      <alignment horizontal="center" vertical="center" textRotation="90" wrapText="1"/>
    </xf>
    <xf numFmtId="1" fontId="17" fillId="0" borderId="4" xfId="0" applyNumberFormat="1" applyFont="1" applyBorder="1" applyAlignment="1">
      <alignment horizontal="center" vertical="center"/>
    </xf>
    <xf numFmtId="1" fontId="12" fillId="0" borderId="4" xfId="1" applyNumberFormat="1" applyFont="1" applyBorder="1"/>
    <xf numFmtId="0" fontId="12" fillId="0" borderId="4" xfId="1" applyNumberFormat="1" applyFont="1" applyBorder="1"/>
    <xf numFmtId="0" fontId="12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12" fillId="0" borderId="3" xfId="2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164" fontId="12" fillId="0" borderId="14" xfId="2" applyNumberFormat="1" applyFont="1" applyBorder="1" applyAlignment="1">
      <alignment horizontal="center"/>
    </xf>
    <xf numFmtId="0" fontId="0" fillId="0" borderId="4" xfId="1" applyNumberFormat="1" applyFont="1" applyBorder="1"/>
    <xf numFmtId="1" fontId="0" fillId="0" borderId="4" xfId="1" applyNumberFormat="1" applyFont="1" applyBorder="1"/>
    <xf numFmtId="0" fontId="13" fillId="0" borderId="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0" fontId="9" fillId="0" borderId="18" xfId="0" applyFont="1" applyFill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90" wrapText="1"/>
    </xf>
    <xf numFmtId="0" fontId="12" fillId="0" borderId="6" xfId="1" applyNumberFormat="1" applyFont="1" applyBorder="1" applyAlignment="1">
      <alignment horizontal="center" vertical="center"/>
    </xf>
    <xf numFmtId="0" fontId="12" fillId="0" borderId="9" xfId="1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/>
    <xf numFmtId="9" fontId="13" fillId="0" borderId="8" xfId="1" applyFont="1" applyBorder="1"/>
    <xf numFmtId="0" fontId="13" fillId="0" borderId="3" xfId="0" applyFont="1" applyBorder="1"/>
    <xf numFmtId="0" fontId="13" fillId="0" borderId="4" xfId="1" applyNumberFormat="1" applyFont="1" applyBorder="1" applyAlignment="1">
      <alignment horizontal="center"/>
    </xf>
    <xf numFmtId="9" fontId="13" fillId="0" borderId="1" xfId="1" applyFont="1" applyBorder="1" applyAlignment="1">
      <alignment horizontal="center"/>
    </xf>
    <xf numFmtId="0" fontId="13" fillId="0" borderId="6" xfId="1" applyNumberFormat="1" applyFont="1" applyBorder="1" applyAlignment="1">
      <alignment horizontal="center"/>
    </xf>
    <xf numFmtId="1" fontId="13" fillId="0" borderId="4" xfId="1" applyNumberFormat="1" applyFont="1" applyBorder="1" applyAlignment="1">
      <alignment horizontal="center"/>
    </xf>
    <xf numFmtId="9" fontId="13" fillId="0" borderId="8" xfId="1" applyFont="1" applyBorder="1" applyAlignment="1">
      <alignment horizontal="center"/>
    </xf>
    <xf numFmtId="1" fontId="13" fillId="0" borderId="3" xfId="1" applyNumberFormat="1" applyFont="1" applyBorder="1" applyAlignment="1">
      <alignment horizontal="center"/>
    </xf>
    <xf numFmtId="9" fontId="13" fillId="0" borderId="4" xfId="1" applyFont="1" applyBorder="1" applyAlignment="1">
      <alignment horizontal="center"/>
    </xf>
    <xf numFmtId="0" fontId="13" fillId="0" borderId="3" xfId="0" applyNumberFormat="1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9" fontId="13" fillId="0" borderId="4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" fontId="13" fillId="0" borderId="4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/>
    <xf numFmtId="0" fontId="13" fillId="0" borderId="14" xfId="0" applyFont="1" applyBorder="1"/>
    <xf numFmtId="0" fontId="13" fillId="0" borderId="11" xfId="0" applyFont="1" applyBorder="1" applyAlignment="1">
      <alignment horizontal="center"/>
    </xf>
    <xf numFmtId="0" fontId="13" fillId="0" borderId="9" xfId="0" applyFont="1" applyBorder="1"/>
    <xf numFmtId="1" fontId="13" fillId="0" borderId="11" xfId="1" applyNumberFormat="1" applyFont="1" applyBorder="1" applyAlignment="1">
      <alignment horizontal="center"/>
    </xf>
    <xf numFmtId="1" fontId="13" fillId="0" borderId="14" xfId="1" applyNumberFormat="1" applyFont="1" applyBorder="1" applyAlignment="1">
      <alignment horizontal="center"/>
    </xf>
    <xf numFmtId="9" fontId="13" fillId="0" borderId="12" xfId="1" applyFont="1" applyBorder="1" applyAlignment="1">
      <alignment horizontal="center"/>
    </xf>
    <xf numFmtId="0" fontId="13" fillId="0" borderId="6" xfId="0" applyFont="1" applyBorder="1"/>
    <xf numFmtId="1" fontId="13" fillId="0" borderId="6" xfId="1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3" fillId="0" borderId="2" xfId="1" applyNumberFormat="1" applyFont="1" applyBorder="1"/>
    <xf numFmtId="0" fontId="13" fillId="0" borderId="4" xfId="1" applyNumberFormat="1" applyFont="1" applyBorder="1"/>
    <xf numFmtId="0" fontId="13" fillId="0" borderId="3" xfId="0" applyFont="1" applyBorder="1" applyAlignment="1">
      <alignment horizontal="center" vertical="center"/>
    </xf>
    <xf numFmtId="9" fontId="13" fillId="0" borderId="8" xfId="1" applyFont="1" applyBorder="1" applyAlignment="1">
      <alignment horizontal="center" vertical="center"/>
    </xf>
    <xf numFmtId="9" fontId="13" fillId="0" borderId="10" xfId="1" applyFont="1" applyBorder="1" applyAlignment="1">
      <alignment horizontal="center"/>
    </xf>
    <xf numFmtId="9" fontId="13" fillId="0" borderId="10" xfId="1" applyFont="1" applyBorder="1"/>
    <xf numFmtId="1" fontId="13" fillId="0" borderId="9" xfId="1" applyNumberFormat="1" applyFont="1" applyBorder="1" applyAlignment="1">
      <alignment horizontal="center"/>
    </xf>
    <xf numFmtId="0" fontId="13" fillId="0" borderId="11" xfId="1" applyNumberFormat="1" applyFont="1" applyBorder="1" applyAlignment="1">
      <alignment horizontal="center"/>
    </xf>
    <xf numFmtId="9" fontId="13" fillId="0" borderId="11" xfId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0" fontId="13" fillId="0" borderId="16" xfId="1" applyNumberFormat="1" applyFont="1" applyBorder="1"/>
    <xf numFmtId="0" fontId="13" fillId="0" borderId="11" xfId="1" applyNumberFormat="1" applyFont="1" applyBorder="1"/>
    <xf numFmtId="9" fontId="13" fillId="0" borderId="10" xfId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 textRotation="90"/>
    </xf>
    <xf numFmtId="0" fontId="6" fillId="0" borderId="23" xfId="0" applyFont="1" applyBorder="1"/>
    <xf numFmtId="0" fontId="6" fillId="0" borderId="4" xfId="0" applyFont="1" applyBorder="1"/>
    <xf numFmtId="0" fontId="6" fillId="0" borderId="0" xfId="0" applyFont="1" applyAlignment="1">
      <alignment horizontal="center" vertical="center" wrapText="1"/>
    </xf>
    <xf numFmtId="0" fontId="18" fillId="3" borderId="0" xfId="0" applyFont="1" applyFill="1" applyBorder="1" applyAlignment="1">
      <alignment vertical="center" textRotation="90"/>
    </xf>
    <xf numFmtId="9" fontId="0" fillId="0" borderId="18" xfId="1" applyFont="1" applyBorder="1" applyAlignment="1">
      <alignment horizontal="center"/>
    </xf>
    <xf numFmtId="1" fontId="12" fillId="0" borderId="1" xfId="1" applyNumberFormat="1" applyFont="1" applyBorder="1" applyAlignment="1">
      <alignment horizontal="center"/>
    </xf>
    <xf numFmtId="1" fontId="13" fillId="0" borderId="1" xfId="1" applyNumberFormat="1" applyFont="1" applyBorder="1" applyAlignment="1">
      <alignment horizontal="center"/>
    </xf>
    <xf numFmtId="9" fontId="13" fillId="0" borderId="2" xfId="1" applyFont="1" applyBorder="1"/>
    <xf numFmtId="0" fontId="0" fillId="0" borderId="42" xfId="0" applyBorder="1" applyAlignment="1">
      <alignment horizontal="center"/>
    </xf>
    <xf numFmtId="9" fontId="13" fillId="0" borderId="4" xfId="1" applyFont="1" applyBorder="1"/>
    <xf numFmtId="0" fontId="12" fillId="0" borderId="23" xfId="0" applyFont="1" applyBorder="1" applyAlignment="1">
      <alignment horizontal="center" vertical="center" textRotation="90" wrapText="1"/>
    </xf>
    <xf numFmtId="1" fontId="13" fillId="0" borderId="4" xfId="1" applyNumberFormat="1" applyFont="1" applyBorder="1"/>
    <xf numFmtId="9" fontId="12" fillId="0" borderId="1" xfId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0" fillId="0" borderId="23" xfId="0" applyFont="1" applyFill="1" applyBorder="1" applyAlignment="1">
      <alignment horizontal="center" vertical="center" textRotation="180" wrapText="1"/>
    </xf>
    <xf numFmtId="0" fontId="9" fillId="0" borderId="23" xfId="0" applyFont="1" applyFill="1" applyBorder="1" applyAlignment="1">
      <alignment horizontal="center" vertical="center" textRotation="180"/>
    </xf>
    <xf numFmtId="0" fontId="9" fillId="0" borderId="18" xfId="0" applyFont="1" applyFill="1" applyBorder="1" applyAlignment="1">
      <alignment horizontal="center" vertical="center" textRotation="180"/>
    </xf>
    <xf numFmtId="0" fontId="5" fillId="0" borderId="1" xfId="0" applyFont="1" applyFill="1" applyBorder="1"/>
    <xf numFmtId="9" fontId="0" fillId="0" borderId="1" xfId="1" applyFont="1" applyBorder="1"/>
    <xf numFmtId="0" fontId="12" fillId="0" borderId="23" xfId="0" applyFont="1" applyBorder="1" applyAlignment="1">
      <alignment horizontal="center" vertical="center" textRotation="180"/>
    </xf>
    <xf numFmtId="0" fontId="12" fillId="0" borderId="23" xfId="0" applyFont="1" applyBorder="1" applyAlignment="1">
      <alignment horizontal="center" vertical="center" textRotation="180" wrapText="1"/>
    </xf>
    <xf numFmtId="0" fontId="12" fillId="0" borderId="18" xfId="0" applyFont="1" applyBorder="1" applyAlignment="1">
      <alignment horizontal="center" vertical="center" textRotation="180" wrapText="1"/>
    </xf>
    <xf numFmtId="0" fontId="0" fillId="0" borderId="1" xfId="0" applyBorder="1"/>
    <xf numFmtId="0" fontId="20" fillId="0" borderId="4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9" fontId="12" fillId="0" borderId="3" xfId="1" applyFont="1" applyBorder="1" applyAlignment="1">
      <alignment horizontal="center" vertical="center"/>
    </xf>
    <xf numFmtId="0" fontId="12" fillId="0" borderId="3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12" fillId="0" borderId="19" xfId="0" applyFont="1" applyBorder="1" applyAlignment="1">
      <alignment horizontal="center" vertical="center" textRotation="90" wrapText="1"/>
    </xf>
    <xf numFmtId="9" fontId="13" fillId="0" borderId="3" xfId="1" applyFont="1" applyBorder="1"/>
    <xf numFmtId="0" fontId="13" fillId="0" borderId="3" xfId="1" applyNumberFormat="1" applyFont="1" applyBorder="1"/>
    <xf numFmtId="0" fontId="12" fillId="4" borderId="1" xfId="1" applyNumberFormat="1" applyFont="1" applyFill="1" applyBorder="1" applyAlignment="1">
      <alignment horizontal="center"/>
    </xf>
    <xf numFmtId="0" fontId="13" fillId="0" borderId="23" xfId="0" applyFont="1" applyBorder="1" applyAlignment="1">
      <alignment horizontal="center" vertical="center" textRotation="90"/>
    </xf>
    <xf numFmtId="1" fontId="13" fillId="0" borderId="3" xfId="1" applyNumberFormat="1" applyFont="1" applyBorder="1"/>
    <xf numFmtId="9" fontId="0" fillId="0" borderId="4" xfId="1" applyFont="1" applyBorder="1"/>
    <xf numFmtId="1" fontId="6" fillId="0" borderId="1" xfId="1" applyNumberFormat="1" applyFont="1" applyBorder="1" applyAlignment="1">
      <alignment horizontal="center"/>
    </xf>
    <xf numFmtId="0" fontId="13" fillId="0" borderId="19" xfId="0" applyFont="1" applyBorder="1" applyAlignment="1">
      <alignment horizontal="center" vertical="center" textRotation="90" wrapText="1"/>
    </xf>
    <xf numFmtId="1" fontId="12" fillId="0" borderId="3" xfId="1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0" borderId="18" xfId="0" applyFont="1" applyBorder="1" applyAlignment="1">
      <alignment horizontal="center" vertical="center" textRotation="180"/>
    </xf>
    <xf numFmtId="9" fontId="6" fillId="0" borderId="1" xfId="1" applyFont="1" applyBorder="1"/>
    <xf numFmtId="0" fontId="6" fillId="0" borderId="4" xfId="0" applyFont="1" applyBorder="1" applyAlignment="1">
      <alignment horizontal="center" vertical="center" textRotation="180"/>
    </xf>
    <xf numFmtId="9" fontId="6" fillId="0" borderId="18" xfId="0" applyNumberFormat="1" applyFont="1" applyBorder="1"/>
    <xf numFmtId="0" fontId="6" fillId="0" borderId="4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6" fillId="0" borderId="3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5" fillId="2" borderId="39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8" fillId="3" borderId="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171539</xdr:colOff>
      <xdr:row>4</xdr:row>
      <xdr:rowOff>84625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476339</xdr:colOff>
      <xdr:row>4</xdr:row>
      <xdr:rowOff>84625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476339</xdr:colOff>
      <xdr:row>5</xdr:row>
      <xdr:rowOff>84625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364" cy="84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114389</xdr:colOff>
      <xdr:row>4</xdr:row>
      <xdr:rowOff>84625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171539</xdr:colOff>
      <xdr:row>4</xdr:row>
      <xdr:rowOff>84625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171539</xdr:colOff>
      <xdr:row>4</xdr:row>
      <xdr:rowOff>84625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171539</xdr:colOff>
      <xdr:row>4</xdr:row>
      <xdr:rowOff>84625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171539</xdr:colOff>
      <xdr:row>4</xdr:row>
      <xdr:rowOff>84625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171539</xdr:colOff>
      <xdr:row>4</xdr:row>
      <xdr:rowOff>84625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114389</xdr:colOff>
      <xdr:row>4</xdr:row>
      <xdr:rowOff>84625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114389</xdr:colOff>
      <xdr:row>4</xdr:row>
      <xdr:rowOff>84625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89" cy="84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0"/>
  <sheetViews>
    <sheetView workbookViewId="0">
      <selection activeCell="X12" sqref="X12"/>
    </sheetView>
  </sheetViews>
  <sheetFormatPr baseColWidth="10" defaultRowHeight="15" x14ac:dyDescent="0.25"/>
  <cols>
    <col min="1" max="6" width="5.28515625" customWidth="1"/>
    <col min="7" max="7" width="7.7109375" customWidth="1"/>
    <col min="8" max="19" width="5.28515625" customWidth="1"/>
    <col min="20" max="22" width="5.28515625" style="103" customWidth="1"/>
    <col min="23" max="25" width="5.28515625" customWidth="1"/>
    <col min="26" max="34" width="5.28515625" style="103" customWidth="1"/>
    <col min="35" max="37" width="5.28515625" customWidth="1"/>
    <col min="38" max="40" width="5.28515625" style="103" customWidth="1"/>
    <col min="41" max="43" width="5.28515625" customWidth="1"/>
  </cols>
  <sheetData>
    <row r="2" spans="1:43" x14ac:dyDescent="0.25">
      <c r="C2" s="314" t="s">
        <v>0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</row>
    <row r="3" spans="1:43" x14ac:dyDescent="0.25">
      <c r="C3" s="314" t="s">
        <v>1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</row>
    <row r="4" spans="1:43" x14ac:dyDescent="0.25">
      <c r="C4" s="314" t="s">
        <v>48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</row>
    <row r="5" spans="1:43" ht="15.75" thickBot="1" x14ac:dyDescent="0.3"/>
    <row r="6" spans="1:43" ht="15.75" thickBot="1" x14ac:dyDescent="0.3">
      <c r="H6" s="322" t="s">
        <v>86</v>
      </c>
      <c r="I6" s="323"/>
      <c r="J6" s="324"/>
      <c r="K6" s="325" t="s">
        <v>82</v>
      </c>
      <c r="L6" s="323"/>
      <c r="M6" s="323"/>
      <c r="N6" s="323" t="s">
        <v>83</v>
      </c>
      <c r="O6" s="323"/>
      <c r="P6" s="323"/>
      <c r="Q6" s="323" t="s">
        <v>87</v>
      </c>
      <c r="R6" s="323"/>
      <c r="S6" s="326"/>
      <c r="T6" s="327" t="s">
        <v>99</v>
      </c>
      <c r="U6" s="328"/>
      <c r="V6" s="329"/>
      <c r="W6" s="325" t="s">
        <v>106</v>
      </c>
      <c r="X6" s="323"/>
      <c r="Y6" s="326"/>
      <c r="Z6" s="330" t="s">
        <v>110</v>
      </c>
      <c r="AA6" s="331"/>
      <c r="AB6" s="331"/>
      <c r="AC6" s="330" t="s">
        <v>133</v>
      </c>
      <c r="AD6" s="331"/>
      <c r="AE6" s="331"/>
      <c r="AF6" s="330" t="s">
        <v>135</v>
      </c>
      <c r="AG6" s="331"/>
      <c r="AH6" s="331"/>
      <c r="AI6" s="330" t="s">
        <v>136</v>
      </c>
      <c r="AJ6" s="331"/>
      <c r="AK6" s="332"/>
      <c r="AL6" s="330" t="s">
        <v>137</v>
      </c>
      <c r="AM6" s="331"/>
      <c r="AN6" s="332"/>
      <c r="AO6" s="319" t="s">
        <v>118</v>
      </c>
      <c r="AP6" s="320"/>
      <c r="AQ6" s="321"/>
    </row>
    <row r="7" spans="1:43" ht="60" customHeight="1" x14ac:dyDescent="0.25">
      <c r="A7" s="308" t="s">
        <v>6</v>
      </c>
      <c r="B7" s="309"/>
      <c r="C7" s="309"/>
      <c r="D7" s="309"/>
      <c r="E7" s="309"/>
      <c r="F7" s="310"/>
      <c r="G7" s="37" t="s">
        <v>47</v>
      </c>
      <c r="H7" s="55" t="s">
        <v>79</v>
      </c>
      <c r="I7" s="56" t="s">
        <v>80</v>
      </c>
      <c r="J7" s="57" t="s">
        <v>81</v>
      </c>
      <c r="K7" s="55" t="s">
        <v>79</v>
      </c>
      <c r="L7" s="58" t="s">
        <v>80</v>
      </c>
      <c r="M7" s="59" t="s">
        <v>81</v>
      </c>
      <c r="N7" s="60" t="s">
        <v>79</v>
      </c>
      <c r="O7" s="61" t="s">
        <v>80</v>
      </c>
      <c r="P7" s="62" t="s">
        <v>81</v>
      </c>
      <c r="Q7" s="60" t="s">
        <v>79</v>
      </c>
      <c r="R7" s="63" t="s">
        <v>80</v>
      </c>
      <c r="S7" s="59" t="s">
        <v>81</v>
      </c>
      <c r="T7" s="82" t="s">
        <v>79</v>
      </c>
      <c r="U7" s="82" t="s">
        <v>80</v>
      </c>
      <c r="V7" s="82" t="s">
        <v>81</v>
      </c>
      <c r="W7" s="132" t="s">
        <v>79</v>
      </c>
      <c r="X7" s="64" t="s">
        <v>80</v>
      </c>
      <c r="Y7" s="154" t="s">
        <v>81</v>
      </c>
      <c r="Z7" s="154" t="s">
        <v>79</v>
      </c>
      <c r="AA7" s="154" t="s">
        <v>84</v>
      </c>
      <c r="AB7" s="154" t="s">
        <v>81</v>
      </c>
      <c r="AC7" s="154" t="s">
        <v>79</v>
      </c>
      <c r="AD7" s="154" t="s">
        <v>80</v>
      </c>
      <c r="AE7" s="154" t="s">
        <v>81</v>
      </c>
      <c r="AF7" s="154" t="s">
        <v>79</v>
      </c>
      <c r="AG7" s="154" t="s">
        <v>80</v>
      </c>
      <c r="AH7" s="154" t="s">
        <v>81</v>
      </c>
      <c r="AI7" s="292" t="s">
        <v>79</v>
      </c>
      <c r="AJ7" s="292" t="s">
        <v>80</v>
      </c>
      <c r="AK7" s="292" t="s">
        <v>81</v>
      </c>
      <c r="AL7" s="292" t="s">
        <v>79</v>
      </c>
      <c r="AM7" s="292" t="s">
        <v>100</v>
      </c>
      <c r="AN7" s="292" t="s">
        <v>81</v>
      </c>
      <c r="AO7" s="155" t="s">
        <v>93</v>
      </c>
      <c r="AP7" s="83" t="s">
        <v>80</v>
      </c>
      <c r="AQ7" s="155" t="s">
        <v>81</v>
      </c>
    </row>
    <row r="8" spans="1:43" x14ac:dyDescent="0.25">
      <c r="A8" s="311" t="s">
        <v>2</v>
      </c>
      <c r="B8" s="312"/>
      <c r="C8" s="312"/>
      <c r="D8" s="312"/>
      <c r="E8" s="312"/>
      <c r="F8" s="312"/>
      <c r="G8" s="312"/>
      <c r="H8" s="38"/>
      <c r="I8" s="36"/>
      <c r="J8" s="41" t="s">
        <v>3</v>
      </c>
      <c r="K8" s="38"/>
      <c r="L8" s="40"/>
      <c r="M8" s="43"/>
      <c r="N8" s="44"/>
      <c r="O8" s="2"/>
      <c r="P8" s="45"/>
      <c r="Q8" s="44"/>
      <c r="R8" s="40"/>
      <c r="S8" s="43"/>
      <c r="T8" s="158"/>
      <c r="U8" s="158"/>
      <c r="V8" s="158"/>
      <c r="W8" s="133"/>
      <c r="X8" s="2"/>
      <c r="Y8" s="68" t="s">
        <v>3</v>
      </c>
      <c r="Z8" s="194"/>
      <c r="AA8" s="194"/>
      <c r="AB8" s="194" t="s">
        <v>3</v>
      </c>
      <c r="AC8" s="194"/>
      <c r="AD8" s="194"/>
      <c r="AE8" s="260" t="s">
        <v>3</v>
      </c>
      <c r="AF8" s="260"/>
      <c r="AG8" s="260"/>
      <c r="AH8" s="260" t="s">
        <v>3</v>
      </c>
      <c r="AI8" s="163"/>
      <c r="AJ8" s="163"/>
      <c r="AK8" s="299" t="s">
        <v>3</v>
      </c>
      <c r="AL8" s="156"/>
      <c r="AM8" s="156"/>
      <c r="AN8" s="300" t="s">
        <v>3</v>
      </c>
      <c r="AO8" s="156"/>
      <c r="AP8" s="156"/>
      <c r="AQ8" s="157" t="s">
        <v>3</v>
      </c>
    </row>
    <row r="9" spans="1:43" x14ac:dyDescent="0.25">
      <c r="A9" s="315" t="s">
        <v>4</v>
      </c>
      <c r="B9" s="316"/>
      <c r="C9" s="316"/>
      <c r="D9" s="316"/>
      <c r="E9" s="316"/>
      <c r="F9" s="317"/>
      <c r="G9" s="110">
        <v>1500</v>
      </c>
      <c r="H9" s="109">
        <v>125</v>
      </c>
      <c r="I9" s="110">
        <v>135</v>
      </c>
      <c r="J9" s="111">
        <f>I9/H9</f>
        <v>1.08</v>
      </c>
      <c r="K9" s="112">
        <v>125</v>
      </c>
      <c r="L9" s="113">
        <v>180</v>
      </c>
      <c r="M9" s="114">
        <f>L9/K9</f>
        <v>1.44</v>
      </c>
      <c r="N9" s="115">
        <v>125</v>
      </c>
      <c r="O9" s="116">
        <v>185</v>
      </c>
      <c r="P9" s="117">
        <f>O9/N9</f>
        <v>1.48</v>
      </c>
      <c r="Q9" s="118">
        <v>125</v>
      </c>
      <c r="R9" s="119">
        <v>163</v>
      </c>
      <c r="S9" s="120">
        <f>R9/Q9</f>
        <v>1.304</v>
      </c>
      <c r="T9" s="116">
        <v>125</v>
      </c>
      <c r="U9" s="116">
        <v>176</v>
      </c>
      <c r="V9" s="134">
        <f>U9/T9</f>
        <v>1.4079999999999999</v>
      </c>
      <c r="W9" s="119">
        <v>125</v>
      </c>
      <c r="X9" s="112">
        <v>163</v>
      </c>
      <c r="Y9" s="111">
        <f>X9/W9</f>
        <v>1.304</v>
      </c>
      <c r="Z9" s="195">
        <v>125</v>
      </c>
      <c r="AA9" s="195">
        <v>160</v>
      </c>
      <c r="AB9" s="111">
        <f>AA9/Z9</f>
        <v>1.28</v>
      </c>
      <c r="AC9" s="261">
        <v>125</v>
      </c>
      <c r="AD9" s="195">
        <v>237</v>
      </c>
      <c r="AE9" s="111">
        <f>(AD9)/AC9</f>
        <v>1.8959999999999999</v>
      </c>
      <c r="AF9" s="286">
        <v>125</v>
      </c>
      <c r="AG9" s="286">
        <v>116</v>
      </c>
      <c r="AH9" s="111">
        <f>AG9/AF9</f>
        <v>0.92800000000000005</v>
      </c>
      <c r="AI9" s="163">
        <v>125</v>
      </c>
      <c r="AJ9" s="163">
        <v>123</v>
      </c>
      <c r="AK9" s="294">
        <f>AJ9/AI9</f>
        <v>0.98399999999999999</v>
      </c>
      <c r="AL9" s="191">
        <v>125</v>
      </c>
      <c r="AM9" s="191">
        <v>48</v>
      </c>
      <c r="AN9" s="294">
        <f>AM9/AL9</f>
        <v>0.38400000000000001</v>
      </c>
      <c r="AO9" s="139">
        <v>1375</v>
      </c>
      <c r="AP9" s="159">
        <f>(I9+L9+O9+R9+U9+X9+AA9+AD9+AG9+AJ9+AM9)</f>
        <v>1686</v>
      </c>
      <c r="AQ9" s="152">
        <f>AP9/AO9</f>
        <v>1.2261818181818183</v>
      </c>
    </row>
    <row r="10" spans="1:43" x14ac:dyDescent="0.25">
      <c r="A10" s="315" t="s">
        <v>70</v>
      </c>
      <c r="B10" s="316"/>
      <c r="C10" s="316"/>
      <c r="D10" s="316"/>
      <c r="E10" s="316"/>
      <c r="F10" s="317"/>
      <c r="G10" s="110">
        <v>750</v>
      </c>
      <c r="H10" s="109">
        <v>63</v>
      </c>
      <c r="I10" s="110">
        <v>29</v>
      </c>
      <c r="J10" s="111">
        <f t="shared" ref="J10:J12" si="0">I10/H10</f>
        <v>0.46031746031746029</v>
      </c>
      <c r="K10" s="118">
        <v>64</v>
      </c>
      <c r="L10" s="113">
        <v>218</v>
      </c>
      <c r="M10" s="114">
        <f t="shared" ref="M10:M12" si="1">L10/K10</f>
        <v>3.40625</v>
      </c>
      <c r="N10" s="115">
        <v>64</v>
      </c>
      <c r="O10" s="116">
        <v>180</v>
      </c>
      <c r="P10" s="117">
        <f t="shared" ref="P10:P12" si="2">O10/N10</f>
        <v>2.8125</v>
      </c>
      <c r="Q10" s="118">
        <v>64</v>
      </c>
      <c r="R10" s="119">
        <v>64</v>
      </c>
      <c r="S10" s="120">
        <f t="shared" ref="S10:S12" si="3">R10/Q10</f>
        <v>1</v>
      </c>
      <c r="T10" s="135">
        <v>64</v>
      </c>
      <c r="U10" s="135">
        <v>56</v>
      </c>
      <c r="V10" s="134">
        <f>U10/T10</f>
        <v>0.875</v>
      </c>
      <c r="W10" s="119">
        <v>64</v>
      </c>
      <c r="X10" s="112">
        <v>224</v>
      </c>
      <c r="Y10" s="111">
        <f>X10/W10</f>
        <v>3.5</v>
      </c>
      <c r="Z10" s="195">
        <v>64</v>
      </c>
      <c r="AA10" s="195">
        <v>117</v>
      </c>
      <c r="AB10" s="111">
        <f t="shared" ref="AB10:AB12" si="4">AA10/Z10</f>
        <v>1.828125</v>
      </c>
      <c r="AC10" s="261">
        <v>64</v>
      </c>
      <c r="AD10" s="261">
        <v>181</v>
      </c>
      <c r="AE10" s="111">
        <f>AD10/AC10</f>
        <v>2.828125</v>
      </c>
      <c r="AF10" s="195">
        <v>64</v>
      </c>
      <c r="AG10" s="195">
        <v>240</v>
      </c>
      <c r="AH10" s="111">
        <f>AG10/AF10</f>
        <v>3.75</v>
      </c>
      <c r="AI10" s="163">
        <v>64</v>
      </c>
      <c r="AJ10" s="163">
        <v>123</v>
      </c>
      <c r="AK10" s="294">
        <f>AJ10/AI10</f>
        <v>1.921875</v>
      </c>
      <c r="AL10" s="191">
        <v>64</v>
      </c>
      <c r="AM10" s="191">
        <v>50</v>
      </c>
      <c r="AN10" s="294">
        <f t="shared" ref="AN10:AN12" si="5">AM10/AL10</f>
        <v>0.78125</v>
      </c>
      <c r="AO10" s="139">
        <v>688</v>
      </c>
      <c r="AP10" s="159">
        <f>(I10+L10+O10+R10+U10+X10+AA10+AD10+AG10+AJ10+AM10)</f>
        <v>1482</v>
      </c>
      <c r="AQ10" s="152">
        <f t="shared" ref="AQ10:AQ12" si="6">AP10/AO10</f>
        <v>2.1540697674418605</v>
      </c>
    </row>
    <row r="11" spans="1:43" x14ac:dyDescent="0.25">
      <c r="A11" s="315" t="s">
        <v>5</v>
      </c>
      <c r="B11" s="316"/>
      <c r="C11" s="316"/>
      <c r="D11" s="316"/>
      <c r="E11" s="316"/>
      <c r="F11" s="317"/>
      <c r="G11" s="110">
        <v>1600</v>
      </c>
      <c r="H11" s="109">
        <v>158</v>
      </c>
      <c r="I11" s="110">
        <v>23</v>
      </c>
      <c r="J11" s="111">
        <f t="shared" si="0"/>
        <v>0.14556962025316456</v>
      </c>
      <c r="K11" s="118">
        <v>158</v>
      </c>
      <c r="L11" s="113">
        <v>163</v>
      </c>
      <c r="M11" s="114">
        <f t="shared" si="1"/>
        <v>1.0316455696202531</v>
      </c>
      <c r="N11" s="115">
        <v>158</v>
      </c>
      <c r="O11" s="116">
        <v>145</v>
      </c>
      <c r="P11" s="117">
        <f t="shared" si="2"/>
        <v>0.91772151898734178</v>
      </c>
      <c r="Q11" s="118">
        <v>158</v>
      </c>
      <c r="R11" s="119">
        <v>25</v>
      </c>
      <c r="S11" s="120">
        <f t="shared" si="3"/>
        <v>0.15822784810126583</v>
      </c>
      <c r="T11" s="135">
        <v>158</v>
      </c>
      <c r="U11" s="135">
        <v>42</v>
      </c>
      <c r="V11" s="134">
        <f>U11/T11</f>
        <v>0.26582278481012656</v>
      </c>
      <c r="W11" s="119">
        <v>158</v>
      </c>
      <c r="X11" s="112">
        <v>40</v>
      </c>
      <c r="Y11" s="111">
        <f>X11/W11</f>
        <v>0.25316455696202533</v>
      </c>
      <c r="Z11" s="195">
        <v>158</v>
      </c>
      <c r="AA11" s="195">
        <v>45</v>
      </c>
      <c r="AB11" s="111">
        <f t="shared" si="4"/>
        <v>0.2848101265822785</v>
      </c>
      <c r="AC11" s="261">
        <v>160</v>
      </c>
      <c r="AD11" s="261">
        <v>553</v>
      </c>
      <c r="AE11" s="111">
        <f>AD11/AC11</f>
        <v>3.4562499999999998</v>
      </c>
      <c r="AF11" s="195">
        <v>158</v>
      </c>
      <c r="AG11" s="195">
        <v>78</v>
      </c>
      <c r="AH11" s="111">
        <f>AG11/AF11</f>
        <v>0.49367088607594939</v>
      </c>
      <c r="AI11" s="163">
        <v>158</v>
      </c>
      <c r="AJ11" s="163">
        <v>163</v>
      </c>
      <c r="AK11" s="294">
        <f>AJ11/AI11</f>
        <v>1.0316455696202531</v>
      </c>
      <c r="AL11" s="191">
        <v>158</v>
      </c>
      <c r="AM11" s="191">
        <v>28</v>
      </c>
      <c r="AN11" s="294">
        <f t="shared" si="5"/>
        <v>0.17721518987341772</v>
      </c>
      <c r="AO11" s="139">
        <v>1466</v>
      </c>
      <c r="AP11" s="159">
        <f>I11+L11+O11+R11+U11+X11+AA11+AD11+AG11+AG11+AJ11+AM11</f>
        <v>1383</v>
      </c>
      <c r="AQ11" s="152">
        <f t="shared" si="6"/>
        <v>0.94338335607094137</v>
      </c>
    </row>
    <row r="12" spans="1:43" ht="15.75" thickBot="1" x14ac:dyDescent="0.3">
      <c r="A12" s="318" t="s">
        <v>7</v>
      </c>
      <c r="B12" s="318"/>
      <c r="C12" s="318"/>
      <c r="D12" s="318"/>
      <c r="E12" s="318"/>
      <c r="F12" s="318"/>
      <c r="G12" s="110">
        <v>100</v>
      </c>
      <c r="H12" s="121">
        <v>9</v>
      </c>
      <c r="I12" s="122">
        <v>11</v>
      </c>
      <c r="J12" s="123">
        <f t="shared" si="0"/>
        <v>1.2222222222222223</v>
      </c>
      <c r="K12" s="124">
        <v>9</v>
      </c>
      <c r="L12" s="125">
        <v>10</v>
      </c>
      <c r="M12" s="126">
        <f t="shared" si="1"/>
        <v>1.1111111111111112</v>
      </c>
      <c r="N12" s="127">
        <v>9</v>
      </c>
      <c r="O12" s="128">
        <v>17</v>
      </c>
      <c r="P12" s="129">
        <f t="shared" si="2"/>
        <v>1.8888888888888888</v>
      </c>
      <c r="Q12" s="124">
        <v>9</v>
      </c>
      <c r="R12" s="130">
        <v>2</v>
      </c>
      <c r="S12" s="131">
        <f t="shared" si="3"/>
        <v>0.22222222222222221</v>
      </c>
      <c r="T12" s="135">
        <v>9</v>
      </c>
      <c r="U12" s="135">
        <v>11</v>
      </c>
      <c r="V12" s="134">
        <f>U12/T12</f>
        <v>1.2222222222222223</v>
      </c>
      <c r="W12" s="130">
        <v>9</v>
      </c>
      <c r="X12" s="136">
        <v>17</v>
      </c>
      <c r="Y12" s="123">
        <f>X12/W12</f>
        <v>1.8888888888888888</v>
      </c>
      <c r="Z12" s="135">
        <v>9</v>
      </c>
      <c r="AA12" s="135">
        <v>11</v>
      </c>
      <c r="AB12" s="111">
        <f t="shared" si="4"/>
        <v>1.2222222222222223</v>
      </c>
      <c r="AC12" s="261">
        <v>9</v>
      </c>
      <c r="AD12" s="261">
        <v>9</v>
      </c>
      <c r="AE12" s="111">
        <f>AD12/AC12</f>
        <v>1</v>
      </c>
      <c r="AF12" s="195">
        <v>9</v>
      </c>
      <c r="AG12" s="195">
        <v>2</v>
      </c>
      <c r="AH12" s="111">
        <f>AG12/AF12</f>
        <v>0.22222222222222221</v>
      </c>
      <c r="AI12" s="163">
        <v>9</v>
      </c>
      <c r="AJ12" s="163">
        <v>3</v>
      </c>
      <c r="AK12" s="294">
        <f>AJ12/AI12</f>
        <v>0.33333333333333331</v>
      </c>
      <c r="AL12" s="191">
        <v>6</v>
      </c>
      <c r="AM12" s="191">
        <v>0</v>
      </c>
      <c r="AN12" s="294">
        <f t="shared" si="5"/>
        <v>0</v>
      </c>
      <c r="AO12" s="139">
        <f>AF12*10</f>
        <v>90</v>
      </c>
      <c r="AP12" s="159">
        <f>I12+L12+O12+R12+U12+X12+AA12+AD12+AG12+AJ12+AM12</f>
        <v>93</v>
      </c>
      <c r="AQ12" s="152">
        <f t="shared" si="6"/>
        <v>1.0333333333333334</v>
      </c>
    </row>
    <row r="13" spans="1:43" x14ac:dyDescent="0.25">
      <c r="O13" s="42"/>
      <c r="P13" s="42"/>
      <c r="Q13" s="42"/>
    </row>
    <row r="14" spans="1:43" x14ac:dyDescent="0.25"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181"/>
      <c r="AA14" s="181"/>
      <c r="AB14" s="181"/>
      <c r="AC14" s="258"/>
      <c r="AD14" s="258"/>
      <c r="AE14" s="258"/>
      <c r="AF14" s="282"/>
      <c r="AG14" s="282"/>
      <c r="AH14" s="282"/>
    </row>
    <row r="15" spans="1:43" x14ac:dyDescent="0.25"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181"/>
      <c r="AA15" s="181"/>
      <c r="AB15" s="181"/>
      <c r="AC15" s="258"/>
      <c r="AD15" s="258"/>
      <c r="AE15" s="258"/>
      <c r="AF15" s="282"/>
      <c r="AG15" s="282"/>
      <c r="AH15" s="282"/>
    </row>
    <row r="16" spans="1:43" x14ac:dyDescent="0.25"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181"/>
      <c r="AA16" s="181"/>
      <c r="AB16" s="181"/>
      <c r="AC16" s="258"/>
      <c r="AD16" s="258"/>
      <c r="AE16" s="258"/>
      <c r="AF16" s="282"/>
      <c r="AG16" s="282"/>
      <c r="AH16" s="282"/>
    </row>
    <row r="19" spans="5:34" x14ac:dyDescent="0.25">
      <c r="E19" s="314" t="s">
        <v>68</v>
      </c>
      <c r="F19" s="314"/>
      <c r="G19" s="314"/>
      <c r="H19" s="314"/>
      <c r="I19" s="314"/>
      <c r="J19" s="314"/>
      <c r="K19" s="314"/>
      <c r="L19" s="314"/>
      <c r="M19" s="35"/>
      <c r="N19" s="35"/>
      <c r="O19" s="26"/>
      <c r="P19" s="35"/>
      <c r="Q19" s="35"/>
      <c r="R19" s="27"/>
      <c r="S19" s="35"/>
      <c r="T19" s="108"/>
      <c r="U19" s="108"/>
      <c r="V19" s="108"/>
      <c r="W19" s="17"/>
      <c r="Z19"/>
      <c r="AA19"/>
      <c r="AB19"/>
      <c r="AC19"/>
      <c r="AD19"/>
      <c r="AE19"/>
      <c r="AF19"/>
      <c r="AG19"/>
      <c r="AH19"/>
    </row>
    <row r="20" spans="5:34" x14ac:dyDescent="0.25">
      <c r="E20" s="314" t="s">
        <v>69</v>
      </c>
      <c r="F20" s="314"/>
      <c r="G20" s="314"/>
      <c r="H20" s="314"/>
      <c r="I20" s="314"/>
      <c r="J20" s="314"/>
      <c r="K20" s="314"/>
      <c r="L20" s="314"/>
      <c r="M20" s="35"/>
      <c r="N20" s="35"/>
      <c r="O20" s="26"/>
      <c r="P20" s="35"/>
      <c r="Q20" s="35"/>
      <c r="R20" s="27"/>
      <c r="S20" s="35"/>
      <c r="T20" s="108"/>
      <c r="U20" s="108"/>
      <c r="V20" s="108"/>
      <c r="W20" s="17"/>
      <c r="Z20"/>
      <c r="AA20"/>
      <c r="AB20"/>
      <c r="AC20"/>
      <c r="AD20"/>
      <c r="AE20"/>
      <c r="AF20"/>
      <c r="AG20"/>
      <c r="AH20"/>
    </row>
  </sheetData>
  <mergeCells count="24">
    <mergeCell ref="AO6:AQ6"/>
    <mergeCell ref="C2:S2"/>
    <mergeCell ref="C3:S3"/>
    <mergeCell ref="C4:S4"/>
    <mergeCell ref="H6:J6"/>
    <mergeCell ref="K6:M6"/>
    <mergeCell ref="N6:P6"/>
    <mergeCell ref="Q6:S6"/>
    <mergeCell ref="W6:Y6"/>
    <mergeCell ref="T6:V6"/>
    <mergeCell ref="Z6:AB6"/>
    <mergeCell ref="AC6:AE6"/>
    <mergeCell ref="AF6:AH6"/>
    <mergeCell ref="AI6:AK6"/>
    <mergeCell ref="AL6:AN6"/>
    <mergeCell ref="A7:F7"/>
    <mergeCell ref="A8:G8"/>
    <mergeCell ref="C14:Y16"/>
    <mergeCell ref="E19:L19"/>
    <mergeCell ref="E20:L20"/>
    <mergeCell ref="A11:F11"/>
    <mergeCell ref="A12:F12"/>
    <mergeCell ref="A9:F9"/>
    <mergeCell ref="A10:F10"/>
  </mergeCells>
  <printOptions horizontalCentered="1"/>
  <pageMargins left="0.23622047244094491" right="0.15748031496062992" top="0.74803149606299213" bottom="0.74803149606299213" header="0.31496062992125984" footer="0.31496062992125984"/>
  <pageSetup paperSize="5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topLeftCell="B1" workbookViewId="0">
      <selection activeCell="W14" sqref="W14"/>
    </sheetView>
  </sheetViews>
  <sheetFormatPr baseColWidth="10" defaultRowHeight="15" x14ac:dyDescent="0.25"/>
  <cols>
    <col min="1" max="6" width="8.7109375" style="103" customWidth="1"/>
    <col min="7" max="21" width="5.7109375" style="103" customWidth="1"/>
    <col min="22" max="16384" width="11.42578125" style="103"/>
  </cols>
  <sheetData>
    <row r="2" spans="1:21" x14ac:dyDescent="0.25">
      <c r="C2" s="314" t="s">
        <v>0</v>
      </c>
      <c r="D2" s="314"/>
      <c r="E2" s="314"/>
      <c r="F2" s="314"/>
      <c r="G2" s="314"/>
    </row>
    <row r="3" spans="1:21" x14ac:dyDescent="0.25">
      <c r="C3" s="105" t="s">
        <v>39</v>
      </c>
      <c r="D3" s="105"/>
      <c r="E3" s="105"/>
      <c r="F3" s="105"/>
      <c r="G3" s="105"/>
    </row>
    <row r="4" spans="1:21" x14ac:dyDescent="0.25">
      <c r="C4" s="314" t="s">
        <v>119</v>
      </c>
      <c r="D4" s="314"/>
      <c r="E4" s="314"/>
      <c r="F4" s="314"/>
      <c r="G4" s="314"/>
    </row>
    <row r="5" spans="1:21" ht="15.75" thickBot="1" x14ac:dyDescent="0.3"/>
    <row r="6" spans="1:21" ht="15.75" thickBot="1" x14ac:dyDescent="0.3">
      <c r="A6" s="10"/>
      <c r="B6" s="10"/>
      <c r="C6" s="10"/>
      <c r="D6" s="10"/>
      <c r="E6" s="10"/>
      <c r="F6" s="10"/>
      <c r="G6" s="424" t="s">
        <v>134</v>
      </c>
      <c r="H6" s="425"/>
      <c r="I6" s="425"/>
      <c r="J6" s="426" t="s">
        <v>133</v>
      </c>
      <c r="K6" s="427"/>
      <c r="L6" s="428"/>
      <c r="M6" s="429" t="s">
        <v>135</v>
      </c>
      <c r="N6" s="430"/>
      <c r="O6" s="431"/>
      <c r="P6" s="426" t="s">
        <v>136</v>
      </c>
      <c r="Q6" s="427"/>
      <c r="R6" s="428"/>
      <c r="S6" s="347" t="s">
        <v>137</v>
      </c>
      <c r="T6" s="347"/>
      <c r="U6" s="347"/>
    </row>
    <row r="7" spans="1:21" ht="39.950000000000003" customHeight="1" x14ac:dyDescent="0.25">
      <c r="A7" s="375" t="s">
        <v>6</v>
      </c>
      <c r="B7" s="375"/>
      <c r="C7" s="375"/>
      <c r="D7" s="375"/>
      <c r="E7" s="375"/>
      <c r="F7" s="375"/>
      <c r="G7" s="270" t="s">
        <v>79</v>
      </c>
      <c r="H7" s="271" t="s">
        <v>80</v>
      </c>
      <c r="I7" s="272" t="s">
        <v>81</v>
      </c>
      <c r="J7" s="275" t="s">
        <v>79</v>
      </c>
      <c r="K7" s="276" t="s">
        <v>80</v>
      </c>
      <c r="L7" s="277" t="s">
        <v>81</v>
      </c>
      <c r="M7" s="277" t="s">
        <v>79</v>
      </c>
      <c r="N7" s="277" t="s">
        <v>80</v>
      </c>
      <c r="O7" s="277" t="s">
        <v>81</v>
      </c>
      <c r="P7" s="275" t="s">
        <v>79</v>
      </c>
      <c r="Q7" s="275" t="s">
        <v>80</v>
      </c>
      <c r="R7" s="301" t="s">
        <v>81</v>
      </c>
      <c r="S7" s="303" t="s">
        <v>79</v>
      </c>
      <c r="T7" s="303" t="s">
        <v>80</v>
      </c>
      <c r="U7" s="303" t="s">
        <v>81</v>
      </c>
    </row>
    <row r="8" spans="1:21" x14ac:dyDescent="0.25">
      <c r="A8" s="401" t="s">
        <v>112</v>
      </c>
      <c r="B8" s="401"/>
      <c r="C8" s="401"/>
      <c r="D8" s="401"/>
      <c r="E8" s="401"/>
      <c r="F8" s="401"/>
      <c r="G8" s="401"/>
      <c r="H8" s="98"/>
      <c r="I8" s="273"/>
      <c r="J8" s="163"/>
      <c r="K8" s="163"/>
      <c r="L8" s="278"/>
      <c r="M8" s="278"/>
      <c r="N8" s="278"/>
      <c r="O8" s="278"/>
      <c r="P8" s="163"/>
      <c r="Q8" s="163"/>
      <c r="R8" s="278"/>
      <c r="S8" s="163"/>
      <c r="T8" s="163"/>
      <c r="U8" s="163"/>
    </row>
    <row r="9" spans="1:21" x14ac:dyDescent="0.25">
      <c r="A9" s="346" t="s">
        <v>113</v>
      </c>
      <c r="B9" s="346"/>
      <c r="C9" s="346"/>
      <c r="D9" s="346"/>
      <c r="E9" s="346"/>
      <c r="F9" s="346"/>
      <c r="G9" s="65">
        <v>15</v>
      </c>
      <c r="H9" s="163">
        <v>13</v>
      </c>
      <c r="I9" s="274">
        <f>H9/G9</f>
        <v>0.8666666666666667</v>
      </c>
      <c r="J9" s="163">
        <v>15</v>
      </c>
      <c r="K9" s="163">
        <v>15</v>
      </c>
      <c r="L9" s="274">
        <f>K9/J9</f>
        <v>1</v>
      </c>
      <c r="M9" s="163">
        <v>15</v>
      </c>
      <c r="N9" s="163">
        <v>12</v>
      </c>
      <c r="O9" s="274">
        <f>N9/M9</f>
        <v>0.8</v>
      </c>
      <c r="P9" s="163">
        <v>15</v>
      </c>
      <c r="Q9" s="163">
        <v>15</v>
      </c>
      <c r="R9" s="302">
        <f>Q9/P9</f>
        <v>1</v>
      </c>
      <c r="S9" s="163">
        <v>15</v>
      </c>
      <c r="T9" s="163">
        <v>14</v>
      </c>
      <c r="U9" s="294">
        <f>T9/S9</f>
        <v>0.93333333333333335</v>
      </c>
    </row>
    <row r="10" spans="1:21" x14ac:dyDescent="0.25">
      <c r="A10" s="346" t="s">
        <v>114</v>
      </c>
      <c r="B10" s="346"/>
      <c r="C10" s="346"/>
      <c r="D10" s="346"/>
      <c r="E10" s="346"/>
      <c r="F10" s="346"/>
      <c r="G10" s="65">
        <v>200</v>
      </c>
      <c r="H10" s="163">
        <v>224</v>
      </c>
      <c r="I10" s="274">
        <f>H10/G10</f>
        <v>1.1200000000000001</v>
      </c>
      <c r="J10" s="163">
        <v>23</v>
      </c>
      <c r="K10" s="163">
        <v>24</v>
      </c>
      <c r="L10" s="274">
        <f>K10/J10</f>
        <v>1.0434782608695652</v>
      </c>
      <c r="M10" s="163">
        <v>200</v>
      </c>
      <c r="N10" s="163">
        <v>248</v>
      </c>
      <c r="O10" s="274">
        <f t="shared" ref="O10:O13" si="0">N10/M10</f>
        <v>1.24</v>
      </c>
      <c r="P10" s="163">
        <v>200</v>
      </c>
      <c r="Q10" s="163">
        <v>220</v>
      </c>
      <c r="R10" s="302">
        <f>Q10/P10</f>
        <v>1.1000000000000001</v>
      </c>
      <c r="S10" s="163">
        <v>200</v>
      </c>
      <c r="T10" s="163">
        <v>230</v>
      </c>
      <c r="U10" s="294">
        <f t="shared" ref="U10:U13" si="1">T10/S10</f>
        <v>1.1499999999999999</v>
      </c>
    </row>
    <row r="11" spans="1:21" x14ac:dyDescent="0.25">
      <c r="A11" s="346" t="s">
        <v>115</v>
      </c>
      <c r="B11" s="346"/>
      <c r="C11" s="346"/>
      <c r="D11" s="346"/>
      <c r="E11" s="346"/>
      <c r="F11" s="346"/>
      <c r="G11" s="65">
        <v>120</v>
      </c>
      <c r="H11" s="163">
        <v>120</v>
      </c>
      <c r="I11" s="274">
        <f t="shared" ref="I11:I13" si="2">H11/G11</f>
        <v>1</v>
      </c>
      <c r="J11" s="163">
        <v>20</v>
      </c>
      <c r="K11" s="163">
        <v>20</v>
      </c>
      <c r="L11" s="274">
        <f>K11/J11</f>
        <v>1</v>
      </c>
      <c r="M11" s="163">
        <v>120</v>
      </c>
      <c r="N11" s="163">
        <v>140</v>
      </c>
      <c r="O11" s="274">
        <f t="shared" si="0"/>
        <v>1.1666666666666667</v>
      </c>
      <c r="P11" s="163">
        <v>120</v>
      </c>
      <c r="Q11" s="163">
        <v>130</v>
      </c>
      <c r="R11" s="302">
        <f>Q11/P11</f>
        <v>1.0833333333333333</v>
      </c>
      <c r="S11" s="163">
        <v>120</v>
      </c>
      <c r="T11" s="163">
        <v>134</v>
      </c>
      <c r="U11" s="294">
        <f t="shared" si="1"/>
        <v>1.1166666666666667</v>
      </c>
    </row>
    <row r="12" spans="1:21" x14ac:dyDescent="0.25">
      <c r="A12" s="346" t="s">
        <v>116</v>
      </c>
      <c r="B12" s="346"/>
      <c r="C12" s="346"/>
      <c r="D12" s="346"/>
      <c r="E12" s="346"/>
      <c r="F12" s="346"/>
      <c r="G12" s="65">
        <v>144</v>
      </c>
      <c r="H12" s="163">
        <v>120</v>
      </c>
      <c r="I12" s="274">
        <f t="shared" si="2"/>
        <v>0.83333333333333337</v>
      </c>
      <c r="J12" s="163">
        <v>20</v>
      </c>
      <c r="K12" s="163">
        <v>26</v>
      </c>
      <c r="L12" s="274">
        <f>K12/J12</f>
        <v>1.3</v>
      </c>
      <c r="M12" s="163">
        <v>144</v>
      </c>
      <c r="N12" s="163">
        <v>146</v>
      </c>
      <c r="O12" s="274">
        <f t="shared" si="0"/>
        <v>1.0138888888888888</v>
      </c>
      <c r="P12" s="163">
        <v>144</v>
      </c>
      <c r="Q12" s="163">
        <v>150</v>
      </c>
      <c r="R12" s="302">
        <f>Q12/P12</f>
        <v>1.0416666666666667</v>
      </c>
      <c r="S12" s="163">
        <v>144</v>
      </c>
      <c r="T12" s="163">
        <v>150</v>
      </c>
      <c r="U12" s="294">
        <f t="shared" si="1"/>
        <v>1.0416666666666667</v>
      </c>
    </row>
    <row r="13" spans="1:21" x14ac:dyDescent="0.25">
      <c r="A13" s="346" t="s">
        <v>117</v>
      </c>
      <c r="B13" s="346"/>
      <c r="C13" s="346"/>
      <c r="D13" s="346"/>
      <c r="E13" s="346"/>
      <c r="F13" s="346"/>
      <c r="G13" s="65">
        <v>12</v>
      </c>
      <c r="H13" s="163">
        <v>19</v>
      </c>
      <c r="I13" s="274">
        <f t="shared" si="2"/>
        <v>1.5833333333333333</v>
      </c>
      <c r="J13" s="163">
        <v>2</v>
      </c>
      <c r="K13" s="163">
        <v>3</v>
      </c>
      <c r="L13" s="274">
        <f>K13/J13</f>
        <v>1.5</v>
      </c>
      <c r="M13" s="163">
        <v>3</v>
      </c>
      <c r="N13" s="163">
        <v>3</v>
      </c>
      <c r="O13" s="274">
        <f t="shared" si="0"/>
        <v>1</v>
      </c>
      <c r="P13" s="163">
        <v>3</v>
      </c>
      <c r="Q13" s="163">
        <v>6</v>
      </c>
      <c r="R13" s="302">
        <f>Q13/P13</f>
        <v>2</v>
      </c>
      <c r="S13" s="163">
        <v>3</v>
      </c>
      <c r="T13" s="163">
        <v>6</v>
      </c>
      <c r="U13" s="294">
        <f t="shared" si="1"/>
        <v>2</v>
      </c>
    </row>
    <row r="14" spans="1:21" x14ac:dyDescent="0.25">
      <c r="A14" s="346"/>
      <c r="B14" s="346"/>
      <c r="C14" s="346"/>
      <c r="D14" s="346"/>
      <c r="E14" s="346"/>
      <c r="F14" s="346"/>
      <c r="G14" s="208"/>
      <c r="H14" s="163"/>
      <c r="I14" s="274"/>
      <c r="J14" s="163"/>
      <c r="K14" s="163"/>
      <c r="L14" s="278"/>
      <c r="M14" s="278"/>
      <c r="N14" s="278"/>
      <c r="O14" s="278"/>
      <c r="P14" s="163"/>
      <c r="Q14" s="163"/>
      <c r="R14" s="278"/>
      <c r="S14" s="163"/>
      <c r="T14" s="163"/>
      <c r="U14" s="294"/>
    </row>
  </sheetData>
  <mergeCells count="15">
    <mergeCell ref="S6:U6"/>
    <mergeCell ref="A14:F14"/>
    <mergeCell ref="C2:G2"/>
    <mergeCell ref="C4:G4"/>
    <mergeCell ref="A7:F7"/>
    <mergeCell ref="A8:G8"/>
    <mergeCell ref="A9:F9"/>
    <mergeCell ref="A10:F10"/>
    <mergeCell ref="G6:I6"/>
    <mergeCell ref="J6:L6"/>
    <mergeCell ref="P6:R6"/>
    <mergeCell ref="A11:F11"/>
    <mergeCell ref="A12:F12"/>
    <mergeCell ref="A13:F13"/>
    <mergeCell ref="M6:O6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tabSelected="1" workbookViewId="0">
      <selection activeCell="N22" sqref="N22"/>
    </sheetView>
  </sheetViews>
  <sheetFormatPr baseColWidth="10" defaultRowHeight="15" x14ac:dyDescent="0.25"/>
  <cols>
    <col min="1" max="5" width="7.7109375" customWidth="1"/>
    <col min="6" max="6" width="0.140625" customWidth="1"/>
    <col min="7" max="7" width="7.5703125" customWidth="1"/>
    <col min="8" max="8" width="4.7109375" customWidth="1"/>
    <col min="9" max="9" width="4.7109375" style="103" customWidth="1"/>
    <col min="10" max="10" width="6.7109375" customWidth="1"/>
    <col min="11" max="13" width="5.7109375" customWidth="1"/>
    <col min="14" max="17" width="9.7109375" customWidth="1"/>
  </cols>
  <sheetData>
    <row r="2" spans="1:19" x14ac:dyDescent="0.25">
      <c r="A2" s="103"/>
      <c r="B2" s="103"/>
      <c r="C2" s="103"/>
      <c r="D2" s="103"/>
      <c r="E2" s="103"/>
      <c r="F2" s="103"/>
      <c r="G2" s="103"/>
      <c r="H2" s="103"/>
    </row>
    <row r="3" spans="1:19" x14ac:dyDescent="0.25">
      <c r="A3" s="103"/>
      <c r="B3" s="103"/>
      <c r="C3" s="314" t="s">
        <v>0</v>
      </c>
      <c r="D3" s="314"/>
      <c r="E3" s="314"/>
      <c r="F3" s="314"/>
      <c r="G3" s="314"/>
      <c r="H3" s="314"/>
      <c r="I3" s="314"/>
      <c r="J3" s="314"/>
    </row>
    <row r="4" spans="1:19" x14ac:dyDescent="0.25">
      <c r="A4" s="103"/>
      <c r="B4" s="103"/>
      <c r="C4" s="314" t="s">
        <v>130</v>
      </c>
      <c r="D4" s="314"/>
      <c r="E4" s="314"/>
      <c r="F4" s="314"/>
      <c r="G4" s="314"/>
      <c r="H4" s="314"/>
      <c r="I4" s="314"/>
      <c r="J4" s="314"/>
    </row>
    <row r="5" spans="1:19" x14ac:dyDescent="0.25">
      <c r="A5" s="103"/>
      <c r="B5" s="103"/>
      <c r="C5" s="314" t="s">
        <v>119</v>
      </c>
      <c r="D5" s="314"/>
      <c r="E5" s="314"/>
      <c r="F5" s="314"/>
      <c r="G5" s="314"/>
      <c r="H5" s="103"/>
    </row>
    <row r="6" spans="1:19" x14ac:dyDescent="0.25">
      <c r="A6" s="103"/>
      <c r="B6" s="103"/>
      <c r="C6" s="103"/>
      <c r="D6" s="103"/>
      <c r="E6" s="103"/>
      <c r="F6" s="103"/>
      <c r="G6" s="103"/>
      <c r="H6" s="103"/>
    </row>
    <row r="7" spans="1:19" x14ac:dyDescent="0.25">
      <c r="H7" s="436" t="s">
        <v>110</v>
      </c>
      <c r="I7" s="437"/>
      <c r="J7" s="437"/>
      <c r="K7" s="347" t="s">
        <v>137</v>
      </c>
      <c r="L7" s="347"/>
      <c r="M7" s="347"/>
    </row>
    <row r="8" spans="1:19" ht="60" x14ac:dyDescent="0.25">
      <c r="A8" s="432" t="s">
        <v>130</v>
      </c>
      <c r="B8" s="432"/>
      <c r="C8" s="432"/>
      <c r="D8" s="432"/>
      <c r="E8" s="432"/>
      <c r="F8" s="254"/>
      <c r="G8" s="259" t="s">
        <v>132</v>
      </c>
      <c r="H8" s="255" t="s">
        <v>79</v>
      </c>
      <c r="I8" s="255" t="s">
        <v>100</v>
      </c>
      <c r="J8" s="255" t="s">
        <v>121</v>
      </c>
      <c r="K8" s="305" t="s">
        <v>79</v>
      </c>
      <c r="L8" s="305" t="s">
        <v>80</v>
      </c>
      <c r="M8" s="305" t="s">
        <v>81</v>
      </c>
      <c r="S8" s="103"/>
    </row>
    <row r="9" spans="1:19" x14ac:dyDescent="0.25">
      <c r="A9" s="433" t="s">
        <v>122</v>
      </c>
      <c r="B9" s="434"/>
      <c r="C9" s="434"/>
      <c r="D9" s="434"/>
      <c r="E9" s="434"/>
      <c r="F9" s="435"/>
      <c r="G9" s="65">
        <v>350</v>
      </c>
      <c r="H9" s="256">
        <v>250</v>
      </c>
      <c r="I9" s="256">
        <v>159</v>
      </c>
      <c r="J9" s="304">
        <f>I9/H9</f>
        <v>0.63600000000000001</v>
      </c>
      <c r="K9" s="256">
        <v>250</v>
      </c>
      <c r="L9" s="163">
        <v>199</v>
      </c>
      <c r="M9" s="294">
        <f>L9/K9</f>
        <v>0.79600000000000004</v>
      </c>
      <c r="S9" s="103"/>
    </row>
    <row r="10" spans="1:19" x14ac:dyDescent="0.25">
      <c r="A10" s="371" t="s">
        <v>123</v>
      </c>
      <c r="B10" s="372"/>
      <c r="C10" s="372"/>
      <c r="D10" s="372"/>
      <c r="E10" s="372"/>
      <c r="F10" s="373"/>
      <c r="G10" s="65">
        <v>2</v>
      </c>
      <c r="H10" s="257">
        <v>2</v>
      </c>
      <c r="I10" s="256">
        <v>2</v>
      </c>
      <c r="J10" s="304">
        <f t="shared" ref="J10:J16" si="0">I10/H10</f>
        <v>1</v>
      </c>
      <c r="K10" s="257">
        <v>2</v>
      </c>
      <c r="L10" s="163"/>
      <c r="M10" s="294"/>
      <c r="S10" s="103"/>
    </row>
    <row r="11" spans="1:19" x14ac:dyDescent="0.25">
      <c r="A11" s="371" t="s">
        <v>42</v>
      </c>
      <c r="B11" s="372"/>
      <c r="C11" s="372"/>
      <c r="D11" s="372"/>
      <c r="E11" s="372"/>
      <c r="F11" s="373"/>
      <c r="G11" s="65">
        <v>120</v>
      </c>
      <c r="H11" s="257">
        <v>10</v>
      </c>
      <c r="I11" s="256">
        <v>12</v>
      </c>
      <c r="J11" s="304">
        <f t="shared" si="0"/>
        <v>1.2</v>
      </c>
      <c r="K11" s="257">
        <v>10</v>
      </c>
      <c r="L11" s="163">
        <v>26</v>
      </c>
      <c r="M11" s="294">
        <f>L11/K11</f>
        <v>2.6</v>
      </c>
      <c r="S11" s="103"/>
    </row>
    <row r="12" spans="1:19" x14ac:dyDescent="0.25">
      <c r="A12" s="371" t="s">
        <v>124</v>
      </c>
      <c r="B12" s="372"/>
      <c r="C12" s="372"/>
      <c r="D12" s="372"/>
      <c r="E12" s="372"/>
      <c r="F12" s="373"/>
      <c r="G12" s="65">
        <v>280</v>
      </c>
      <c r="H12" s="257">
        <v>30</v>
      </c>
      <c r="I12" s="256">
        <v>24</v>
      </c>
      <c r="J12" s="304">
        <f t="shared" si="0"/>
        <v>0.8</v>
      </c>
      <c r="K12" s="257">
        <v>30</v>
      </c>
      <c r="L12" s="163">
        <v>26</v>
      </c>
      <c r="M12" s="294">
        <f t="shared" ref="M12:M16" si="1">L12/K12</f>
        <v>0.8666666666666667</v>
      </c>
      <c r="S12" s="103"/>
    </row>
    <row r="13" spans="1:19" x14ac:dyDescent="0.25">
      <c r="A13" s="371" t="s">
        <v>125</v>
      </c>
      <c r="B13" s="372"/>
      <c r="C13" s="372"/>
      <c r="D13" s="372"/>
      <c r="E13" s="372"/>
      <c r="F13" s="373"/>
      <c r="G13" s="208">
        <v>20</v>
      </c>
      <c r="H13" s="257">
        <v>10</v>
      </c>
      <c r="I13" s="256">
        <v>10</v>
      </c>
      <c r="J13" s="304">
        <f t="shared" si="0"/>
        <v>1</v>
      </c>
      <c r="K13" s="257">
        <v>10</v>
      </c>
      <c r="L13" s="163">
        <v>15</v>
      </c>
      <c r="M13" s="294">
        <f t="shared" si="1"/>
        <v>1.5</v>
      </c>
      <c r="S13" s="103"/>
    </row>
    <row r="14" spans="1:19" x14ac:dyDescent="0.25">
      <c r="A14" s="371" t="s">
        <v>126</v>
      </c>
      <c r="B14" s="372"/>
      <c r="C14" s="372"/>
      <c r="D14" s="372"/>
      <c r="E14" s="372"/>
      <c r="F14" s="373"/>
      <c r="G14" s="208">
        <v>10</v>
      </c>
      <c r="H14" s="257">
        <v>4</v>
      </c>
      <c r="I14" s="256">
        <v>0</v>
      </c>
      <c r="J14" s="304">
        <f t="shared" si="0"/>
        <v>0</v>
      </c>
      <c r="K14" s="257">
        <v>4</v>
      </c>
      <c r="L14" s="163">
        <v>0</v>
      </c>
      <c r="M14" s="294">
        <f t="shared" si="1"/>
        <v>0</v>
      </c>
      <c r="S14" s="103"/>
    </row>
    <row r="15" spans="1:19" x14ac:dyDescent="0.25">
      <c r="A15" s="371" t="s">
        <v>127</v>
      </c>
      <c r="B15" s="372"/>
      <c r="C15" s="372"/>
      <c r="D15" s="372"/>
      <c r="E15" s="372"/>
      <c r="F15" s="373"/>
      <c r="G15" s="65">
        <v>30</v>
      </c>
      <c r="H15" s="257">
        <v>10</v>
      </c>
      <c r="I15" s="256">
        <v>8</v>
      </c>
      <c r="J15" s="304">
        <f t="shared" si="0"/>
        <v>0.8</v>
      </c>
      <c r="K15" s="257">
        <v>10</v>
      </c>
      <c r="L15" s="163">
        <v>10</v>
      </c>
      <c r="M15" s="294">
        <f t="shared" si="1"/>
        <v>1</v>
      </c>
      <c r="S15" s="103"/>
    </row>
    <row r="16" spans="1:19" x14ac:dyDescent="0.25">
      <c r="A16" s="346" t="s">
        <v>128</v>
      </c>
      <c r="B16" s="346"/>
      <c r="C16" s="346"/>
      <c r="D16" s="346"/>
      <c r="E16" s="346"/>
      <c r="F16" s="163" t="s">
        <v>129</v>
      </c>
      <c r="G16" s="65">
        <v>40</v>
      </c>
      <c r="H16" s="163">
        <v>10</v>
      </c>
      <c r="I16" s="156">
        <v>6</v>
      </c>
      <c r="J16" s="304">
        <f t="shared" si="0"/>
        <v>0.6</v>
      </c>
      <c r="K16" s="163">
        <v>10</v>
      </c>
      <c r="L16" s="163">
        <v>80</v>
      </c>
      <c r="M16" s="294">
        <f t="shared" si="1"/>
        <v>8</v>
      </c>
      <c r="S16" s="103"/>
    </row>
    <row r="17" spans="19:19" x14ac:dyDescent="0.25">
      <c r="S17" s="103"/>
    </row>
    <row r="18" spans="19:19" x14ac:dyDescent="0.25">
      <c r="S18" s="103"/>
    </row>
  </sheetData>
  <mergeCells count="14">
    <mergeCell ref="K7:M7"/>
    <mergeCell ref="A14:F14"/>
    <mergeCell ref="A15:F15"/>
    <mergeCell ref="A16:E16"/>
    <mergeCell ref="C5:G5"/>
    <mergeCell ref="A11:F11"/>
    <mergeCell ref="A12:F12"/>
    <mergeCell ref="A13:F13"/>
    <mergeCell ref="C3:J3"/>
    <mergeCell ref="C4:J4"/>
    <mergeCell ref="A8:E8"/>
    <mergeCell ref="A9:F9"/>
    <mergeCell ref="A10:F10"/>
    <mergeCell ref="H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"/>
  <sheetViews>
    <sheetView topLeftCell="S1" workbookViewId="0">
      <selection activeCell="AO18" sqref="AO18"/>
    </sheetView>
  </sheetViews>
  <sheetFormatPr baseColWidth="10" defaultRowHeight="15" x14ac:dyDescent="0.25"/>
  <cols>
    <col min="1" max="7" width="5.7109375" customWidth="1"/>
    <col min="8" max="19" width="5.42578125" customWidth="1"/>
    <col min="20" max="22" width="5.42578125" style="103" customWidth="1"/>
    <col min="23" max="25" width="5.42578125" customWidth="1"/>
    <col min="26" max="40" width="5.42578125" style="103" customWidth="1"/>
    <col min="41" max="43" width="5.42578125" customWidth="1"/>
    <col min="44" max="47" width="7.7109375" customWidth="1"/>
  </cols>
  <sheetData>
    <row r="2" spans="1:43" x14ac:dyDescent="0.25">
      <c r="C2" s="314" t="s">
        <v>0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</row>
    <row r="3" spans="1:43" x14ac:dyDescent="0.25">
      <c r="C3" s="314" t="s">
        <v>1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</row>
    <row r="4" spans="1:43" x14ac:dyDescent="0.25">
      <c r="C4" s="314" t="s">
        <v>48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</row>
    <row r="5" spans="1:43" x14ac:dyDescent="0.25">
      <c r="C5" s="3"/>
      <c r="D5" s="3"/>
      <c r="E5" s="3"/>
      <c r="F5" s="3"/>
      <c r="G5" s="3"/>
      <c r="H5" s="35"/>
    </row>
    <row r="6" spans="1:43" x14ac:dyDescent="0.25">
      <c r="C6" s="3"/>
      <c r="D6" s="3"/>
      <c r="E6" s="3"/>
      <c r="F6" s="3"/>
      <c r="G6" s="3"/>
      <c r="H6" s="35"/>
    </row>
    <row r="7" spans="1:43" ht="15.75" thickBot="1" x14ac:dyDescent="0.3">
      <c r="C7" s="3"/>
      <c r="D7" s="3"/>
      <c r="E7" s="3"/>
      <c r="F7" s="3"/>
      <c r="G7" s="3"/>
      <c r="H7" s="35"/>
    </row>
    <row r="8" spans="1:43" ht="15.75" thickBot="1" x14ac:dyDescent="0.3">
      <c r="C8" s="3"/>
      <c r="D8" s="3"/>
      <c r="E8" s="3"/>
      <c r="F8" s="3"/>
      <c r="G8" s="3"/>
      <c r="H8" s="341" t="s">
        <v>78</v>
      </c>
      <c r="I8" s="342"/>
      <c r="J8" s="343"/>
      <c r="K8" s="342" t="s">
        <v>82</v>
      </c>
      <c r="L8" s="342"/>
      <c r="M8" s="342"/>
      <c r="N8" s="341" t="s">
        <v>83</v>
      </c>
      <c r="O8" s="342"/>
      <c r="P8" s="343"/>
      <c r="Q8" s="342" t="s">
        <v>85</v>
      </c>
      <c r="R8" s="342"/>
      <c r="S8" s="342"/>
      <c r="T8" s="344" t="s">
        <v>99</v>
      </c>
      <c r="U8" s="345"/>
      <c r="V8" s="336"/>
      <c r="W8" s="342" t="s">
        <v>106</v>
      </c>
      <c r="X8" s="342"/>
      <c r="Y8" s="342"/>
      <c r="Z8" s="333" t="s">
        <v>110</v>
      </c>
      <c r="AA8" s="334"/>
      <c r="AB8" s="335"/>
      <c r="AC8" s="333" t="s">
        <v>133</v>
      </c>
      <c r="AD8" s="334"/>
      <c r="AE8" s="335"/>
      <c r="AF8" s="333" t="s">
        <v>135</v>
      </c>
      <c r="AG8" s="334"/>
      <c r="AH8" s="335"/>
      <c r="AI8" s="333" t="s">
        <v>136</v>
      </c>
      <c r="AJ8" s="334"/>
      <c r="AK8" s="335"/>
      <c r="AL8" s="333" t="s">
        <v>137</v>
      </c>
      <c r="AM8" s="334"/>
      <c r="AN8" s="335"/>
      <c r="AO8" s="336" t="s">
        <v>111</v>
      </c>
      <c r="AP8" s="337"/>
      <c r="AQ8" s="337"/>
    </row>
    <row r="9" spans="1:43" ht="60" customHeight="1" x14ac:dyDescent="0.25">
      <c r="A9" s="308" t="s">
        <v>6</v>
      </c>
      <c r="B9" s="309"/>
      <c r="C9" s="309"/>
      <c r="D9" s="309"/>
      <c r="E9" s="309"/>
      <c r="F9" s="310"/>
      <c r="G9" s="37" t="s">
        <v>49</v>
      </c>
      <c r="H9" s="48" t="s">
        <v>79</v>
      </c>
      <c r="I9" s="30" t="s">
        <v>80</v>
      </c>
      <c r="J9" s="49" t="s">
        <v>81</v>
      </c>
      <c r="K9" s="47" t="s">
        <v>79</v>
      </c>
      <c r="L9" s="30" t="s">
        <v>80</v>
      </c>
      <c r="M9" s="51" t="s">
        <v>81</v>
      </c>
      <c r="N9" s="53" t="s">
        <v>79</v>
      </c>
      <c r="O9" s="30" t="s">
        <v>84</v>
      </c>
      <c r="P9" s="49" t="s">
        <v>81</v>
      </c>
      <c r="Q9" s="47" t="s">
        <v>79</v>
      </c>
      <c r="R9" s="30" t="s">
        <v>80</v>
      </c>
      <c r="S9" s="51" t="s">
        <v>81</v>
      </c>
      <c r="T9" s="102" t="s">
        <v>79</v>
      </c>
      <c r="U9" s="102" t="s">
        <v>100</v>
      </c>
      <c r="V9" s="102" t="s">
        <v>81</v>
      </c>
      <c r="W9" s="47" t="s">
        <v>79</v>
      </c>
      <c r="X9" s="31" t="s">
        <v>80</v>
      </c>
      <c r="Y9" s="51" t="s">
        <v>81</v>
      </c>
      <c r="Z9" s="196" t="s">
        <v>79</v>
      </c>
      <c r="AA9" s="196" t="s">
        <v>80</v>
      </c>
      <c r="AB9" s="196" t="s">
        <v>81</v>
      </c>
      <c r="AC9" s="196" t="s">
        <v>79</v>
      </c>
      <c r="AD9" s="196" t="s">
        <v>80</v>
      </c>
      <c r="AE9" s="196" t="s">
        <v>81</v>
      </c>
      <c r="AF9" s="196" t="s">
        <v>79</v>
      </c>
      <c r="AG9" s="196" t="s">
        <v>80</v>
      </c>
      <c r="AH9" s="196" t="s">
        <v>81</v>
      </c>
      <c r="AI9" s="196" t="s">
        <v>79</v>
      </c>
      <c r="AJ9" s="196" t="s">
        <v>80</v>
      </c>
      <c r="AK9" s="196" t="s">
        <v>81</v>
      </c>
      <c r="AL9" s="196" t="s">
        <v>79</v>
      </c>
      <c r="AM9" s="196" t="s">
        <v>80</v>
      </c>
      <c r="AN9" s="196" t="s">
        <v>81</v>
      </c>
      <c r="AO9" s="164" t="s">
        <v>79</v>
      </c>
      <c r="AP9" s="164" t="s">
        <v>80</v>
      </c>
      <c r="AQ9" s="164" t="s">
        <v>81</v>
      </c>
    </row>
    <row r="10" spans="1:43" x14ac:dyDescent="0.25">
      <c r="A10" s="339" t="s">
        <v>14</v>
      </c>
      <c r="B10" s="340"/>
      <c r="C10" s="340"/>
      <c r="D10" s="340"/>
      <c r="E10" s="340"/>
      <c r="F10" s="340"/>
      <c r="G10" s="340"/>
      <c r="H10" s="50"/>
      <c r="I10" s="2"/>
      <c r="J10" s="45" t="s">
        <v>3</v>
      </c>
      <c r="K10" s="40"/>
      <c r="L10" s="2"/>
      <c r="M10" s="52" t="s">
        <v>3</v>
      </c>
      <c r="N10" s="44"/>
      <c r="O10" s="2"/>
      <c r="P10" s="45" t="s">
        <v>3</v>
      </c>
      <c r="Q10" s="40"/>
      <c r="R10" s="2"/>
      <c r="S10" s="52" t="s">
        <v>3</v>
      </c>
      <c r="T10" s="2"/>
      <c r="U10" s="2"/>
      <c r="V10" s="2"/>
      <c r="W10" s="40"/>
      <c r="X10" s="4"/>
      <c r="Y10" s="54" t="s">
        <v>3</v>
      </c>
      <c r="Z10" s="90"/>
      <c r="AA10" s="90"/>
      <c r="AB10" s="90"/>
      <c r="AC10" s="90"/>
      <c r="AD10" s="90"/>
      <c r="AE10" s="90"/>
      <c r="AF10" s="90"/>
      <c r="AG10" s="90"/>
      <c r="AH10" s="287"/>
      <c r="AI10" s="287"/>
      <c r="AJ10" s="287"/>
      <c r="AK10" s="287" t="s">
        <v>3</v>
      </c>
      <c r="AL10" s="287"/>
      <c r="AM10" s="287"/>
      <c r="AN10" s="287"/>
      <c r="AQ10" s="153" t="s">
        <v>3</v>
      </c>
    </row>
    <row r="11" spans="1:43" x14ac:dyDescent="0.25">
      <c r="A11" s="315" t="s">
        <v>8</v>
      </c>
      <c r="B11" s="316"/>
      <c r="C11" s="316"/>
      <c r="D11" s="316"/>
      <c r="E11" s="316"/>
      <c r="F11" s="317"/>
      <c r="G11" s="193">
        <v>537</v>
      </c>
      <c r="H11" s="210">
        <v>537</v>
      </c>
      <c r="I11" s="211">
        <v>537</v>
      </c>
      <c r="J11" s="212">
        <f>I11/H11</f>
        <v>1</v>
      </c>
      <c r="K11" s="213">
        <v>537</v>
      </c>
      <c r="L11" s="214">
        <v>537</v>
      </c>
      <c r="M11" s="215">
        <f>L11/K11</f>
        <v>1</v>
      </c>
      <c r="N11" s="216">
        <v>537</v>
      </c>
      <c r="O11" s="217">
        <v>537</v>
      </c>
      <c r="P11" s="218">
        <f>O11/N11</f>
        <v>1</v>
      </c>
      <c r="Q11" s="219">
        <v>537</v>
      </c>
      <c r="R11" s="217">
        <v>537</v>
      </c>
      <c r="S11" s="215">
        <f t="shared" ref="S11:S18" si="0">R11/Q11</f>
        <v>1</v>
      </c>
      <c r="T11" s="214">
        <v>537</v>
      </c>
      <c r="U11" s="214">
        <v>537</v>
      </c>
      <c r="V11" s="220">
        <f t="shared" ref="V11:V18" si="1">U11/T11</f>
        <v>1</v>
      </c>
      <c r="W11" s="221">
        <v>537</v>
      </c>
      <c r="X11" s="217">
        <v>537</v>
      </c>
      <c r="Y11" s="215">
        <f>X11/W11</f>
        <v>1</v>
      </c>
      <c r="Z11" s="222">
        <v>537</v>
      </c>
      <c r="AA11" s="222">
        <v>537</v>
      </c>
      <c r="AB11" s="215">
        <f>AA11/Z11</f>
        <v>1</v>
      </c>
      <c r="AC11" s="262">
        <v>537</v>
      </c>
      <c r="AD11" s="262">
        <v>537</v>
      </c>
      <c r="AE11" s="215">
        <f>AD11/AC11</f>
        <v>1</v>
      </c>
      <c r="AF11" s="262">
        <v>537</v>
      </c>
      <c r="AG11" s="262">
        <v>537</v>
      </c>
      <c r="AH11" s="215">
        <f t="shared" ref="AH11:AH18" si="2">AG11/AF11</f>
        <v>1</v>
      </c>
      <c r="AI11" s="261">
        <v>537</v>
      </c>
      <c r="AJ11" s="261">
        <v>537</v>
      </c>
      <c r="AK11" s="215">
        <f t="shared" ref="AK11:AK18" si="3">AJ11/AI11</f>
        <v>1</v>
      </c>
      <c r="AL11" s="261">
        <v>537</v>
      </c>
      <c r="AM11" s="261">
        <v>537</v>
      </c>
      <c r="AN11" s="215">
        <f>AM11/AL11</f>
        <v>1</v>
      </c>
      <c r="AO11" s="223">
        <v>537</v>
      </c>
      <c r="AP11" s="223">
        <v>537</v>
      </c>
      <c r="AQ11" s="224">
        <f t="shared" ref="AQ11:AQ18" si="4">AP11/AO11</f>
        <v>1</v>
      </c>
    </row>
    <row r="12" spans="1:43" x14ac:dyDescent="0.25">
      <c r="A12" s="318" t="s">
        <v>9</v>
      </c>
      <c r="B12" s="318"/>
      <c r="C12" s="318"/>
      <c r="D12" s="318"/>
      <c r="E12" s="318"/>
      <c r="F12" s="318"/>
      <c r="G12" s="193">
        <v>6444</v>
      </c>
      <c r="H12" s="210">
        <v>537</v>
      </c>
      <c r="I12" s="211">
        <v>537</v>
      </c>
      <c r="J12" s="212">
        <f t="shared" ref="J12:J18" si="5">I12/H12</f>
        <v>1</v>
      </c>
      <c r="K12" s="213">
        <v>537</v>
      </c>
      <c r="L12" s="223">
        <v>537</v>
      </c>
      <c r="M12" s="215">
        <f t="shared" ref="M12:M18" si="6">L12/K12</f>
        <v>1</v>
      </c>
      <c r="N12" s="225">
        <v>537</v>
      </c>
      <c r="O12" s="217">
        <v>537</v>
      </c>
      <c r="P12" s="218">
        <f t="shared" ref="P12:P18" si="7">O12/N12</f>
        <v>1</v>
      </c>
      <c r="Q12" s="219">
        <v>537</v>
      </c>
      <c r="R12" s="217">
        <v>537</v>
      </c>
      <c r="S12" s="215">
        <f t="shared" si="0"/>
        <v>1</v>
      </c>
      <c r="T12" s="214">
        <v>537</v>
      </c>
      <c r="U12" s="214">
        <v>537</v>
      </c>
      <c r="V12" s="220">
        <f t="shared" si="1"/>
        <v>1</v>
      </c>
      <c r="W12" s="214">
        <v>537</v>
      </c>
      <c r="X12" s="217">
        <v>537</v>
      </c>
      <c r="Y12" s="215">
        <f t="shared" ref="Y12:Y18" si="8">X12/W12</f>
        <v>1</v>
      </c>
      <c r="Z12" s="222">
        <v>537</v>
      </c>
      <c r="AA12" s="222">
        <v>537</v>
      </c>
      <c r="AB12" s="215">
        <f t="shared" ref="AB12:AB18" si="9">AA12/Z12</f>
        <v>1</v>
      </c>
      <c r="AC12" s="262">
        <v>537</v>
      </c>
      <c r="AD12" s="262">
        <v>537</v>
      </c>
      <c r="AE12" s="215">
        <f t="shared" ref="AE12:AE18" si="10">AD12/AC12</f>
        <v>1</v>
      </c>
      <c r="AF12" s="262">
        <v>537</v>
      </c>
      <c r="AG12" s="262">
        <v>537</v>
      </c>
      <c r="AH12" s="215">
        <f t="shared" si="2"/>
        <v>1</v>
      </c>
      <c r="AI12" s="261">
        <v>537</v>
      </c>
      <c r="AJ12" s="261">
        <v>537</v>
      </c>
      <c r="AK12" s="215">
        <f t="shared" si="3"/>
        <v>1</v>
      </c>
      <c r="AL12" s="261">
        <v>537</v>
      </c>
      <c r="AM12" s="261">
        <v>537</v>
      </c>
      <c r="AN12" s="215">
        <f t="shared" ref="AN12:AN18" si="11">AM12/AL12</f>
        <v>1</v>
      </c>
      <c r="AO12" s="223">
        <f>537*11</f>
        <v>5907</v>
      </c>
      <c r="AP12" s="228">
        <f>537*11</f>
        <v>5907</v>
      </c>
      <c r="AQ12" s="224">
        <f t="shared" si="4"/>
        <v>1</v>
      </c>
    </row>
    <row r="13" spans="1:43" x14ac:dyDescent="0.25">
      <c r="A13" s="318" t="s">
        <v>10</v>
      </c>
      <c r="B13" s="318"/>
      <c r="C13" s="318"/>
      <c r="D13" s="318"/>
      <c r="E13" s="318"/>
      <c r="F13" s="318"/>
      <c r="G13" s="193">
        <v>2090</v>
      </c>
      <c r="H13" s="210">
        <v>2090</v>
      </c>
      <c r="I13" s="211">
        <v>2090</v>
      </c>
      <c r="J13" s="212">
        <f t="shared" si="5"/>
        <v>1</v>
      </c>
      <c r="K13" s="213">
        <v>2090</v>
      </c>
      <c r="L13" s="226">
        <v>2090</v>
      </c>
      <c r="M13" s="215">
        <f t="shared" si="6"/>
        <v>1</v>
      </c>
      <c r="N13" s="227">
        <v>2090</v>
      </c>
      <c r="O13" s="217">
        <v>2090</v>
      </c>
      <c r="P13" s="218">
        <f t="shared" si="7"/>
        <v>1</v>
      </c>
      <c r="Q13" s="219">
        <v>2090</v>
      </c>
      <c r="R13" s="217">
        <v>2090</v>
      </c>
      <c r="S13" s="215">
        <f t="shared" si="0"/>
        <v>1</v>
      </c>
      <c r="T13" s="214">
        <v>2090</v>
      </c>
      <c r="U13" s="214">
        <v>2090</v>
      </c>
      <c r="V13" s="220">
        <f t="shared" si="1"/>
        <v>1</v>
      </c>
      <c r="W13" s="214">
        <v>2090</v>
      </c>
      <c r="X13" s="217">
        <v>2090</v>
      </c>
      <c r="Y13" s="215">
        <f t="shared" si="8"/>
        <v>1</v>
      </c>
      <c r="Z13" s="222">
        <v>2090</v>
      </c>
      <c r="AA13" s="222">
        <v>2090</v>
      </c>
      <c r="AB13" s="215">
        <f t="shared" si="9"/>
        <v>1</v>
      </c>
      <c r="AC13" s="262">
        <v>2090</v>
      </c>
      <c r="AD13" s="262">
        <v>2090</v>
      </c>
      <c r="AE13" s="215">
        <f t="shared" si="10"/>
        <v>1</v>
      </c>
      <c r="AF13" s="262">
        <v>2090</v>
      </c>
      <c r="AG13" s="262">
        <v>2090</v>
      </c>
      <c r="AH13" s="215">
        <f t="shared" si="2"/>
        <v>1</v>
      </c>
      <c r="AI13" s="261">
        <v>2090</v>
      </c>
      <c r="AJ13" s="261">
        <v>2090</v>
      </c>
      <c r="AK13" s="215">
        <f t="shared" si="3"/>
        <v>1</v>
      </c>
      <c r="AL13" s="261">
        <v>2090</v>
      </c>
      <c r="AM13" s="261">
        <v>2090</v>
      </c>
      <c r="AN13" s="215">
        <f t="shared" si="11"/>
        <v>1</v>
      </c>
      <c r="AO13" s="223">
        <v>2090</v>
      </c>
      <c r="AP13" s="223">
        <v>2090</v>
      </c>
      <c r="AQ13" s="224">
        <f t="shared" si="4"/>
        <v>1</v>
      </c>
    </row>
    <row r="14" spans="1:43" x14ac:dyDescent="0.25">
      <c r="A14" s="318" t="s">
        <v>11</v>
      </c>
      <c r="B14" s="318"/>
      <c r="C14" s="318"/>
      <c r="D14" s="318"/>
      <c r="E14" s="318"/>
      <c r="F14" s="318"/>
      <c r="G14" s="209">
        <v>459800</v>
      </c>
      <c r="H14" s="210">
        <v>42980</v>
      </c>
      <c r="I14" s="211">
        <v>42980</v>
      </c>
      <c r="J14" s="212">
        <f t="shared" si="5"/>
        <v>1</v>
      </c>
      <c r="K14" s="213">
        <v>42980</v>
      </c>
      <c r="L14" s="226">
        <v>42980</v>
      </c>
      <c r="M14" s="215">
        <f t="shared" si="6"/>
        <v>1</v>
      </c>
      <c r="N14" s="227">
        <v>42980</v>
      </c>
      <c r="O14" s="217">
        <v>42980</v>
      </c>
      <c r="P14" s="218">
        <f t="shared" si="7"/>
        <v>1</v>
      </c>
      <c r="Q14" s="219">
        <v>21490</v>
      </c>
      <c r="R14" s="217">
        <v>21490</v>
      </c>
      <c r="S14" s="215">
        <f t="shared" si="0"/>
        <v>1</v>
      </c>
      <c r="T14" s="214">
        <v>42980</v>
      </c>
      <c r="U14" s="214">
        <v>42980</v>
      </c>
      <c r="V14" s="220">
        <f t="shared" si="1"/>
        <v>1</v>
      </c>
      <c r="W14" s="214">
        <v>42980</v>
      </c>
      <c r="X14" s="217">
        <v>42980</v>
      </c>
      <c r="Y14" s="215">
        <f t="shared" si="8"/>
        <v>1</v>
      </c>
      <c r="Z14" s="222">
        <v>21490</v>
      </c>
      <c r="AA14" s="222">
        <v>21490</v>
      </c>
      <c r="AB14" s="215">
        <f t="shared" si="9"/>
        <v>1</v>
      </c>
      <c r="AC14" s="262">
        <v>21490</v>
      </c>
      <c r="AD14" s="262">
        <v>21490</v>
      </c>
      <c r="AE14" s="215">
        <f t="shared" si="10"/>
        <v>1</v>
      </c>
      <c r="AF14" s="262">
        <v>21490</v>
      </c>
      <c r="AG14" s="262">
        <v>21490</v>
      </c>
      <c r="AH14" s="215">
        <f t="shared" si="2"/>
        <v>1</v>
      </c>
      <c r="AI14" s="261">
        <v>42980</v>
      </c>
      <c r="AJ14" s="262">
        <v>42980</v>
      </c>
      <c r="AK14" s="215">
        <f t="shared" si="3"/>
        <v>1</v>
      </c>
      <c r="AL14" s="261">
        <v>42980</v>
      </c>
      <c r="AM14" s="261">
        <v>42980</v>
      </c>
      <c r="AN14" s="215">
        <f t="shared" si="11"/>
        <v>1</v>
      </c>
      <c r="AO14" s="177">
        <v>337350</v>
      </c>
      <c r="AP14" s="177">
        <f>251390+X14+AJ14</f>
        <v>337350</v>
      </c>
      <c r="AQ14" s="224">
        <f t="shared" si="4"/>
        <v>1</v>
      </c>
    </row>
    <row r="15" spans="1:43" x14ac:dyDescent="0.25">
      <c r="A15" s="315" t="s">
        <v>12</v>
      </c>
      <c r="B15" s="316"/>
      <c r="C15" s="316"/>
      <c r="D15" s="316"/>
      <c r="E15" s="316"/>
      <c r="F15" s="317"/>
      <c r="G15" s="193">
        <v>250</v>
      </c>
      <c r="H15" s="210">
        <v>250</v>
      </c>
      <c r="I15" s="211">
        <v>250</v>
      </c>
      <c r="J15" s="212">
        <f t="shared" si="5"/>
        <v>1</v>
      </c>
      <c r="K15" s="213">
        <v>250</v>
      </c>
      <c r="L15" s="226">
        <v>250</v>
      </c>
      <c r="M15" s="215">
        <f t="shared" si="6"/>
        <v>1</v>
      </c>
      <c r="N15" s="227">
        <v>250</v>
      </c>
      <c r="O15" s="217">
        <v>250</v>
      </c>
      <c r="P15" s="218">
        <f t="shared" si="7"/>
        <v>1</v>
      </c>
      <c r="Q15" s="219">
        <v>250</v>
      </c>
      <c r="R15" s="217">
        <v>250</v>
      </c>
      <c r="S15" s="215">
        <f t="shared" si="0"/>
        <v>1</v>
      </c>
      <c r="T15" s="214">
        <v>250</v>
      </c>
      <c r="U15" s="214">
        <v>250</v>
      </c>
      <c r="V15" s="220">
        <f t="shared" si="1"/>
        <v>1</v>
      </c>
      <c r="W15" s="214">
        <v>250</v>
      </c>
      <c r="X15" s="217">
        <v>250</v>
      </c>
      <c r="Y15" s="215">
        <f t="shared" si="8"/>
        <v>1</v>
      </c>
      <c r="Z15" s="222">
        <v>250</v>
      </c>
      <c r="AA15" s="222">
        <v>250</v>
      </c>
      <c r="AB15" s="215">
        <f>AA15/Z15</f>
        <v>1</v>
      </c>
      <c r="AC15" s="262">
        <v>250</v>
      </c>
      <c r="AD15" s="262">
        <v>250</v>
      </c>
      <c r="AE15" s="215">
        <f t="shared" si="10"/>
        <v>1</v>
      </c>
      <c r="AF15" s="262">
        <v>250</v>
      </c>
      <c r="AG15" s="262">
        <v>250</v>
      </c>
      <c r="AH15" s="215">
        <f t="shared" si="2"/>
        <v>1</v>
      </c>
      <c r="AI15" s="261">
        <v>250</v>
      </c>
      <c r="AJ15" s="261">
        <v>250</v>
      </c>
      <c r="AK15" s="215">
        <f t="shared" si="3"/>
        <v>1</v>
      </c>
      <c r="AL15" s="261">
        <v>250</v>
      </c>
      <c r="AM15" s="261">
        <v>250</v>
      </c>
      <c r="AN15" s="215">
        <f t="shared" si="11"/>
        <v>1</v>
      </c>
      <c r="AO15" s="223">
        <v>250</v>
      </c>
      <c r="AP15" s="223">
        <v>250</v>
      </c>
      <c r="AQ15" s="224">
        <f t="shared" si="4"/>
        <v>1</v>
      </c>
    </row>
    <row r="16" spans="1:43" x14ac:dyDescent="0.25">
      <c r="A16" s="318" t="s">
        <v>13</v>
      </c>
      <c r="B16" s="318"/>
      <c r="C16" s="318"/>
      <c r="D16" s="318"/>
      <c r="E16" s="318"/>
      <c r="F16" s="318"/>
      <c r="G16" s="193">
        <v>42168</v>
      </c>
      <c r="H16" s="210">
        <v>3514</v>
      </c>
      <c r="I16" s="211">
        <v>3514</v>
      </c>
      <c r="J16" s="212">
        <f t="shared" si="5"/>
        <v>1</v>
      </c>
      <c r="K16" s="213">
        <v>3514</v>
      </c>
      <c r="L16" s="226">
        <v>3514</v>
      </c>
      <c r="M16" s="215">
        <f t="shared" si="6"/>
        <v>1</v>
      </c>
      <c r="N16" s="227">
        <v>3514</v>
      </c>
      <c r="O16" s="217">
        <v>3514</v>
      </c>
      <c r="P16" s="218">
        <f t="shared" si="7"/>
        <v>1</v>
      </c>
      <c r="Q16" s="219">
        <v>3514</v>
      </c>
      <c r="R16" s="217">
        <v>3514</v>
      </c>
      <c r="S16" s="215">
        <f t="shared" si="0"/>
        <v>1</v>
      </c>
      <c r="T16" s="214">
        <v>3514</v>
      </c>
      <c r="U16" s="214">
        <v>3514</v>
      </c>
      <c r="V16" s="220">
        <f t="shared" si="1"/>
        <v>1</v>
      </c>
      <c r="W16" s="214">
        <v>3514</v>
      </c>
      <c r="X16" s="217">
        <v>3514</v>
      </c>
      <c r="Y16" s="215">
        <f t="shared" si="8"/>
        <v>1</v>
      </c>
      <c r="Z16" s="222">
        <v>3514</v>
      </c>
      <c r="AA16" s="222">
        <v>3514</v>
      </c>
      <c r="AB16" s="215">
        <f t="shared" si="9"/>
        <v>1</v>
      </c>
      <c r="AC16" s="262">
        <v>3514</v>
      </c>
      <c r="AD16" s="262">
        <v>3514</v>
      </c>
      <c r="AE16" s="215">
        <f t="shared" si="10"/>
        <v>1</v>
      </c>
      <c r="AF16" s="262">
        <v>3514</v>
      </c>
      <c r="AG16" s="262">
        <v>3514</v>
      </c>
      <c r="AH16" s="215">
        <f t="shared" si="2"/>
        <v>1</v>
      </c>
      <c r="AI16" s="261">
        <v>3514</v>
      </c>
      <c r="AJ16" s="261">
        <v>3514</v>
      </c>
      <c r="AK16" s="215">
        <f t="shared" si="3"/>
        <v>1</v>
      </c>
      <c r="AL16" s="261">
        <v>3514</v>
      </c>
      <c r="AM16" s="261">
        <v>3514</v>
      </c>
      <c r="AN16" s="215">
        <f t="shared" si="11"/>
        <v>1</v>
      </c>
      <c r="AO16" s="223">
        <v>38654</v>
      </c>
      <c r="AP16" s="223">
        <f>3514*11</f>
        <v>38654</v>
      </c>
      <c r="AQ16" s="224">
        <f t="shared" si="4"/>
        <v>1</v>
      </c>
    </row>
    <row r="17" spans="1:43" x14ac:dyDescent="0.25">
      <c r="A17" s="315" t="s">
        <v>71</v>
      </c>
      <c r="B17" s="316"/>
      <c r="C17" s="316"/>
      <c r="D17" s="316"/>
      <c r="E17" s="316"/>
      <c r="F17" s="317"/>
      <c r="G17" s="193">
        <v>472</v>
      </c>
      <c r="H17" s="210">
        <v>59</v>
      </c>
      <c r="I17" s="211">
        <v>49</v>
      </c>
      <c r="J17" s="212">
        <f t="shared" si="5"/>
        <v>0.83050847457627119</v>
      </c>
      <c r="K17" s="213">
        <v>59</v>
      </c>
      <c r="L17" s="226">
        <v>69</v>
      </c>
      <c r="M17" s="215">
        <f t="shared" si="6"/>
        <v>1.1694915254237288</v>
      </c>
      <c r="N17" s="227">
        <v>59</v>
      </c>
      <c r="O17" s="217">
        <v>110</v>
      </c>
      <c r="P17" s="218">
        <f t="shared" si="7"/>
        <v>1.8644067796610169</v>
      </c>
      <c r="Q17" s="219">
        <v>59</v>
      </c>
      <c r="R17" s="217">
        <v>99</v>
      </c>
      <c r="S17" s="215">
        <f t="shared" si="0"/>
        <v>1.6779661016949152</v>
      </c>
      <c r="T17" s="214">
        <v>59</v>
      </c>
      <c r="U17" s="214">
        <v>76</v>
      </c>
      <c r="V17" s="220">
        <f t="shared" si="1"/>
        <v>1.2881355932203389</v>
      </c>
      <c r="W17" s="214">
        <v>59</v>
      </c>
      <c r="X17" s="217">
        <v>131</v>
      </c>
      <c r="Y17" s="215">
        <f t="shared" si="8"/>
        <v>2.2203389830508473</v>
      </c>
      <c r="Z17" s="222">
        <v>59</v>
      </c>
      <c r="AA17" s="222">
        <v>144</v>
      </c>
      <c r="AB17" s="215">
        <f t="shared" si="9"/>
        <v>2.4406779661016951</v>
      </c>
      <c r="AC17" s="262">
        <v>59</v>
      </c>
      <c r="AD17" s="262">
        <v>120</v>
      </c>
      <c r="AE17" s="215">
        <f t="shared" si="10"/>
        <v>2.0338983050847457</v>
      </c>
      <c r="AF17" s="262">
        <v>59</v>
      </c>
      <c r="AG17" s="262">
        <v>100</v>
      </c>
      <c r="AH17" s="215">
        <f t="shared" si="2"/>
        <v>1.6949152542372881</v>
      </c>
      <c r="AI17" s="261">
        <v>59</v>
      </c>
      <c r="AJ17" s="295">
        <v>90</v>
      </c>
      <c r="AK17" s="215">
        <f t="shared" si="3"/>
        <v>1.5254237288135593</v>
      </c>
      <c r="AL17" s="261">
        <v>59</v>
      </c>
      <c r="AM17" s="261">
        <v>59</v>
      </c>
      <c r="AN17" s="215">
        <f t="shared" si="11"/>
        <v>1</v>
      </c>
      <c r="AO17" s="223">
        <v>649</v>
      </c>
      <c r="AP17" s="228">
        <v>1047</v>
      </c>
      <c r="AQ17" s="224">
        <f t="shared" si="4"/>
        <v>1.613251155624037</v>
      </c>
    </row>
    <row r="18" spans="1:43" ht="15.75" thickBot="1" x14ac:dyDescent="0.3">
      <c r="A18" s="318" t="s">
        <v>72</v>
      </c>
      <c r="B18" s="318"/>
      <c r="C18" s="318"/>
      <c r="D18" s="318"/>
      <c r="E18" s="318"/>
      <c r="F18" s="318"/>
      <c r="G18" s="193">
        <v>2030</v>
      </c>
      <c r="H18" s="229">
        <v>127</v>
      </c>
      <c r="I18" s="230">
        <v>0</v>
      </c>
      <c r="J18" s="212">
        <f t="shared" si="5"/>
        <v>0</v>
      </c>
      <c r="K18" s="231">
        <v>127</v>
      </c>
      <c r="L18" s="232">
        <v>100</v>
      </c>
      <c r="M18" s="215">
        <f t="shared" si="6"/>
        <v>0.78740157480314965</v>
      </c>
      <c r="N18" s="233">
        <v>127</v>
      </c>
      <c r="O18" s="234">
        <v>254</v>
      </c>
      <c r="P18" s="218">
        <f t="shared" si="7"/>
        <v>2</v>
      </c>
      <c r="Q18" s="235">
        <v>127</v>
      </c>
      <c r="R18" s="234">
        <v>200</v>
      </c>
      <c r="S18" s="215">
        <f t="shared" si="0"/>
        <v>1.5748031496062993</v>
      </c>
      <c r="T18" s="214">
        <v>127</v>
      </c>
      <c r="U18" s="214">
        <v>143</v>
      </c>
      <c r="V18" s="220">
        <f t="shared" si="1"/>
        <v>1.1259842519685039</v>
      </c>
      <c r="W18" s="214">
        <v>127</v>
      </c>
      <c r="X18" s="234">
        <v>141</v>
      </c>
      <c r="Y18" s="236">
        <f t="shared" si="8"/>
        <v>1.110236220472441</v>
      </c>
      <c r="Z18" s="214">
        <v>127</v>
      </c>
      <c r="AA18" s="214">
        <v>127</v>
      </c>
      <c r="AB18" s="215">
        <f t="shared" si="9"/>
        <v>1</v>
      </c>
      <c r="AC18" s="262">
        <v>127</v>
      </c>
      <c r="AD18" s="262">
        <v>128</v>
      </c>
      <c r="AE18" s="215">
        <f t="shared" si="10"/>
        <v>1.0078740157480315</v>
      </c>
      <c r="AF18" s="262">
        <v>127</v>
      </c>
      <c r="AG18" s="262">
        <v>130</v>
      </c>
      <c r="AH18" s="215">
        <f t="shared" si="2"/>
        <v>1.0236220472440944</v>
      </c>
      <c r="AI18" s="261">
        <v>127</v>
      </c>
      <c r="AJ18" s="261">
        <v>128</v>
      </c>
      <c r="AK18" s="215">
        <f t="shared" si="3"/>
        <v>1.0078740157480315</v>
      </c>
      <c r="AL18" s="261">
        <v>127</v>
      </c>
      <c r="AM18" s="261">
        <v>127</v>
      </c>
      <c r="AN18" s="215">
        <f t="shared" si="11"/>
        <v>1</v>
      </c>
      <c r="AO18" s="223">
        <v>1016</v>
      </c>
      <c r="AP18" s="228">
        <f>1093+AJ18</f>
        <v>1221</v>
      </c>
      <c r="AQ18" s="224">
        <f t="shared" si="4"/>
        <v>1.2017716535433072</v>
      </c>
    </row>
    <row r="20" spans="1:43" x14ac:dyDescent="0.25"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</row>
    <row r="21" spans="1:43" x14ac:dyDescent="0.25"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</row>
    <row r="22" spans="1:43" x14ac:dyDescent="0.25"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</row>
    <row r="23" spans="1:43" x14ac:dyDescent="0.25"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</row>
    <row r="24" spans="1:43" x14ac:dyDescent="0.25"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</row>
    <row r="25" spans="1:43" x14ac:dyDescent="0.25"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</row>
    <row r="27" spans="1:43" x14ac:dyDescent="0.25">
      <c r="F27" s="314" t="s">
        <v>66</v>
      </c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</row>
    <row r="28" spans="1:43" x14ac:dyDescent="0.25">
      <c r="F28" s="314" t="s">
        <v>67</v>
      </c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</row>
  </sheetData>
  <mergeCells count="28">
    <mergeCell ref="C2:X2"/>
    <mergeCell ref="C3:X3"/>
    <mergeCell ref="C4:X4"/>
    <mergeCell ref="H8:J8"/>
    <mergeCell ref="K8:M8"/>
    <mergeCell ref="N8:P8"/>
    <mergeCell ref="W8:Y8"/>
    <mergeCell ref="Q8:S8"/>
    <mergeCell ref="T8:V8"/>
    <mergeCell ref="F28:W28"/>
    <mergeCell ref="A15:F15"/>
    <mergeCell ref="A16:F16"/>
    <mergeCell ref="A9:F9"/>
    <mergeCell ref="A10:G10"/>
    <mergeCell ref="A11:F11"/>
    <mergeCell ref="A12:F12"/>
    <mergeCell ref="A13:F13"/>
    <mergeCell ref="A14:F14"/>
    <mergeCell ref="A18:F18"/>
    <mergeCell ref="A17:F17"/>
    <mergeCell ref="AI8:AK8"/>
    <mergeCell ref="AF8:AH8"/>
    <mergeCell ref="AO8:AQ8"/>
    <mergeCell ref="C20:X25"/>
    <mergeCell ref="F27:W27"/>
    <mergeCell ref="Z8:AB8"/>
    <mergeCell ref="AC8:AE8"/>
    <mergeCell ref="AL8:AN8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E15" sqref="E15"/>
    </sheetView>
  </sheetViews>
  <sheetFormatPr baseColWidth="10" defaultRowHeight="15" x14ac:dyDescent="0.25"/>
  <cols>
    <col min="1" max="5" width="7.7109375" customWidth="1"/>
    <col min="6" max="6" width="0.140625" customWidth="1"/>
    <col min="7" max="7" width="4.7109375" customWidth="1"/>
  </cols>
  <sheetData>
    <row r="1" spans="1:25" s="103" customFormat="1" x14ac:dyDescent="0.25"/>
    <row r="2" spans="1:25" s="103" customFormat="1" x14ac:dyDescent="0.25">
      <c r="C2" s="314" t="s">
        <v>0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5" s="103" customFormat="1" x14ac:dyDescent="0.25">
      <c r="C3" s="314" t="s">
        <v>1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s="103" customFormat="1" x14ac:dyDescent="0.25">
      <c r="C4" s="314" t="s">
        <v>48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5" s="103" customFormat="1" x14ac:dyDescent="0.25"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105"/>
      <c r="P5" s="105"/>
      <c r="Q5" s="105"/>
      <c r="R5" s="105"/>
      <c r="S5" s="105"/>
      <c r="T5" s="105"/>
      <c r="U5" s="105"/>
      <c r="V5" s="105"/>
      <c r="W5" s="105"/>
      <c r="X5" s="105"/>
    </row>
    <row r="6" spans="1:25" s="103" customFormat="1" x14ac:dyDescent="0.25">
      <c r="C6" s="306"/>
      <c r="D6" s="306"/>
      <c r="E6" s="306"/>
      <c r="F6" s="306"/>
      <c r="G6" s="314" t="s">
        <v>144</v>
      </c>
      <c r="H6" s="314"/>
      <c r="I6" s="314"/>
      <c r="J6" s="314"/>
      <c r="K6" s="314"/>
      <c r="L6" s="314"/>
      <c r="M6" s="306"/>
      <c r="N6" s="306"/>
      <c r="O6" s="105"/>
      <c r="P6" s="105"/>
      <c r="Q6" s="105"/>
      <c r="R6" s="105"/>
      <c r="S6" s="105"/>
      <c r="T6" s="105"/>
      <c r="U6" s="105"/>
      <c r="V6" s="105"/>
      <c r="W6" s="105"/>
      <c r="X6" s="105"/>
    </row>
    <row r="7" spans="1:25" s="103" customFormat="1" x14ac:dyDescent="0.25"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105"/>
      <c r="P7" s="105"/>
      <c r="Q7" s="105"/>
      <c r="R7" s="105"/>
      <c r="S7" s="105"/>
      <c r="T7" s="105"/>
      <c r="U7" s="105"/>
      <c r="V7" s="105"/>
      <c r="W7" s="105"/>
      <c r="X7" s="105"/>
    </row>
    <row r="8" spans="1:25" x14ac:dyDescent="0.25">
      <c r="A8" s="347" t="s">
        <v>145</v>
      </c>
      <c r="B8" s="347"/>
      <c r="C8" s="347"/>
      <c r="D8" s="347"/>
      <c r="E8" s="347"/>
      <c r="F8" s="163"/>
      <c r="G8" s="163" t="s">
        <v>146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25" x14ac:dyDescent="0.25">
      <c r="A9" s="346" t="s">
        <v>138</v>
      </c>
      <c r="B9" s="346"/>
      <c r="C9" s="346"/>
      <c r="D9" s="346"/>
      <c r="E9" s="346"/>
      <c r="F9" s="163"/>
      <c r="G9" s="163">
        <v>8</v>
      </c>
    </row>
    <row r="10" spans="1:25" x14ac:dyDescent="0.25">
      <c r="A10" s="346" t="s">
        <v>139</v>
      </c>
      <c r="B10" s="346"/>
      <c r="C10" s="346"/>
      <c r="D10" s="346"/>
      <c r="E10" s="346"/>
      <c r="F10" s="163"/>
      <c r="G10" s="163">
        <v>1</v>
      </c>
    </row>
    <row r="11" spans="1:25" x14ac:dyDescent="0.25">
      <c r="A11" s="348" t="s">
        <v>140</v>
      </c>
      <c r="B11" s="348"/>
      <c r="C11" s="348"/>
      <c r="D11" s="348"/>
      <c r="E11" s="348"/>
      <c r="F11" s="163"/>
      <c r="G11" s="163">
        <v>0</v>
      </c>
    </row>
    <row r="12" spans="1:25" x14ac:dyDescent="0.25">
      <c r="A12" s="346" t="s">
        <v>141</v>
      </c>
      <c r="B12" s="346"/>
      <c r="C12" s="346"/>
      <c r="D12" s="346"/>
      <c r="E12" s="346"/>
      <c r="F12" s="163"/>
      <c r="G12" s="163">
        <v>1</v>
      </c>
    </row>
    <row r="13" spans="1:25" x14ac:dyDescent="0.25">
      <c r="A13" s="346" t="s">
        <v>142</v>
      </c>
      <c r="B13" s="346"/>
      <c r="C13" s="346"/>
      <c r="D13" s="346"/>
      <c r="E13" s="346"/>
      <c r="F13" s="346"/>
      <c r="G13" s="163">
        <v>2</v>
      </c>
    </row>
    <row r="14" spans="1:25" x14ac:dyDescent="0.25">
      <c r="A14" s="346" t="s">
        <v>143</v>
      </c>
      <c r="B14" s="346"/>
      <c r="C14" s="346"/>
      <c r="D14" s="346"/>
      <c r="E14" s="346"/>
      <c r="F14" s="163"/>
      <c r="G14" s="307">
        <v>38</v>
      </c>
    </row>
  </sheetData>
  <mergeCells count="11">
    <mergeCell ref="A14:E14"/>
    <mergeCell ref="C2:N2"/>
    <mergeCell ref="C3:N3"/>
    <mergeCell ref="C4:N4"/>
    <mergeCell ref="G6:L6"/>
    <mergeCell ref="A8:E8"/>
    <mergeCell ref="A9:E9"/>
    <mergeCell ref="A10:E10"/>
    <mergeCell ref="A11:E11"/>
    <mergeCell ref="A12:E12"/>
    <mergeCell ref="A13:F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"/>
  <sheetViews>
    <sheetView topLeftCell="R1" workbookViewId="0">
      <selection activeCell="C4" sqref="C4:X4"/>
    </sheetView>
  </sheetViews>
  <sheetFormatPr baseColWidth="10" defaultRowHeight="15" x14ac:dyDescent="0.25"/>
  <cols>
    <col min="1" max="6" width="5.28515625" customWidth="1"/>
    <col min="7" max="7" width="5.7109375" customWidth="1"/>
    <col min="8" max="19" width="5.28515625" customWidth="1"/>
    <col min="20" max="22" width="5.28515625" style="103" customWidth="1"/>
    <col min="23" max="25" width="5.28515625" customWidth="1"/>
    <col min="26" max="40" width="5.28515625" style="103" customWidth="1"/>
    <col min="41" max="43" width="5.28515625" customWidth="1"/>
  </cols>
  <sheetData>
    <row r="2" spans="1:43" x14ac:dyDescent="0.25">
      <c r="C2" s="314" t="s">
        <v>0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</row>
    <row r="3" spans="1:43" x14ac:dyDescent="0.25">
      <c r="C3" s="314" t="s">
        <v>1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</row>
    <row r="4" spans="1:43" x14ac:dyDescent="0.25">
      <c r="C4" s="314" t="s">
        <v>48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</row>
    <row r="5" spans="1:43" ht="15.75" thickBot="1" x14ac:dyDescent="0.3"/>
    <row r="6" spans="1:43" ht="15.75" thickBot="1" x14ac:dyDescent="0.3">
      <c r="H6" s="341" t="s">
        <v>86</v>
      </c>
      <c r="I6" s="342"/>
      <c r="J6" s="343"/>
      <c r="K6" s="341" t="s">
        <v>82</v>
      </c>
      <c r="L6" s="342"/>
      <c r="M6" s="343"/>
      <c r="N6" s="349" t="s">
        <v>83</v>
      </c>
      <c r="O6" s="350"/>
      <c r="P6" s="351"/>
      <c r="Q6" s="349" t="s">
        <v>87</v>
      </c>
      <c r="R6" s="350"/>
      <c r="S6" s="351"/>
      <c r="T6" s="341" t="s">
        <v>99</v>
      </c>
      <c r="U6" s="342"/>
      <c r="V6" s="343"/>
      <c r="W6" s="341" t="s">
        <v>106</v>
      </c>
      <c r="X6" s="342"/>
      <c r="Y6" s="342"/>
      <c r="Z6" s="333" t="s">
        <v>110</v>
      </c>
      <c r="AA6" s="334"/>
      <c r="AB6" s="335"/>
      <c r="AC6" s="333" t="s">
        <v>133</v>
      </c>
      <c r="AD6" s="334"/>
      <c r="AE6" s="335"/>
      <c r="AF6" s="333" t="s">
        <v>135</v>
      </c>
      <c r="AG6" s="334"/>
      <c r="AH6" s="335"/>
      <c r="AI6" s="333" t="s">
        <v>136</v>
      </c>
      <c r="AJ6" s="334"/>
      <c r="AK6" s="335"/>
      <c r="AL6" s="333" t="s">
        <v>137</v>
      </c>
      <c r="AM6" s="334"/>
      <c r="AN6" s="335"/>
      <c r="AO6" s="336" t="s">
        <v>118</v>
      </c>
      <c r="AP6" s="337"/>
      <c r="AQ6" s="337"/>
    </row>
    <row r="7" spans="1:43" ht="50.1" customHeight="1" x14ac:dyDescent="0.25">
      <c r="A7" s="308" t="s">
        <v>6</v>
      </c>
      <c r="B7" s="309"/>
      <c r="C7" s="309"/>
      <c r="D7" s="309"/>
      <c r="E7" s="309"/>
      <c r="F7" s="310"/>
      <c r="G7" s="37" t="s">
        <v>49</v>
      </c>
      <c r="H7" s="48" t="s">
        <v>88</v>
      </c>
      <c r="I7" s="32" t="s">
        <v>89</v>
      </c>
      <c r="J7" s="71" t="s">
        <v>90</v>
      </c>
      <c r="K7" s="48" t="s">
        <v>88</v>
      </c>
      <c r="L7" s="30" t="s">
        <v>91</v>
      </c>
      <c r="M7" s="49" t="s">
        <v>90</v>
      </c>
      <c r="N7" s="53" t="s">
        <v>88</v>
      </c>
      <c r="O7" s="30" t="s">
        <v>91</v>
      </c>
      <c r="P7" s="49" t="s">
        <v>90</v>
      </c>
      <c r="Q7" s="53" t="s">
        <v>88</v>
      </c>
      <c r="R7" s="30" t="s">
        <v>91</v>
      </c>
      <c r="S7" s="51" t="s">
        <v>90</v>
      </c>
      <c r="T7" s="102" t="s">
        <v>79</v>
      </c>
      <c r="U7" s="102" t="s">
        <v>100</v>
      </c>
      <c r="V7" s="102" t="s">
        <v>81</v>
      </c>
      <c r="W7" s="47" t="s">
        <v>92</v>
      </c>
      <c r="X7" s="31" t="s">
        <v>91</v>
      </c>
      <c r="Y7" s="176" t="s">
        <v>90</v>
      </c>
      <c r="Z7" s="197" t="s">
        <v>79</v>
      </c>
      <c r="AA7" s="197" t="s">
        <v>80</v>
      </c>
      <c r="AB7" s="197" t="s">
        <v>81</v>
      </c>
      <c r="AC7" s="197" t="s">
        <v>79</v>
      </c>
      <c r="AD7" s="197" t="s">
        <v>80</v>
      </c>
      <c r="AE7" s="197" t="s">
        <v>81</v>
      </c>
      <c r="AF7" s="197" t="s">
        <v>79</v>
      </c>
      <c r="AG7" s="197" t="s">
        <v>80</v>
      </c>
      <c r="AH7" s="197" t="s">
        <v>81</v>
      </c>
      <c r="AI7" s="197" t="s">
        <v>79</v>
      </c>
      <c r="AJ7" s="197" t="s">
        <v>80</v>
      </c>
      <c r="AK7" s="197" t="s">
        <v>81</v>
      </c>
      <c r="AL7" s="197" t="s">
        <v>79</v>
      </c>
      <c r="AM7" s="197" t="s">
        <v>80</v>
      </c>
      <c r="AN7" s="197" t="s">
        <v>81</v>
      </c>
      <c r="AO7" s="164" t="s">
        <v>79</v>
      </c>
      <c r="AP7" s="164" t="s">
        <v>80</v>
      </c>
      <c r="AQ7" s="164" t="s">
        <v>81</v>
      </c>
    </row>
    <row r="8" spans="1:43" x14ac:dyDescent="0.25">
      <c r="A8" s="353" t="s">
        <v>15</v>
      </c>
      <c r="B8" s="354"/>
      <c r="C8" s="354"/>
      <c r="D8" s="354"/>
      <c r="E8" s="354"/>
      <c r="F8" s="354"/>
      <c r="G8" s="354"/>
      <c r="H8" s="72"/>
      <c r="I8" s="67"/>
      <c r="J8" s="73" t="s">
        <v>3</v>
      </c>
      <c r="K8" s="72"/>
      <c r="L8" s="5"/>
      <c r="M8" s="78" t="s">
        <v>3</v>
      </c>
      <c r="N8" s="74"/>
      <c r="O8" s="1"/>
      <c r="P8" s="75" t="s">
        <v>3</v>
      </c>
      <c r="Q8" s="76"/>
      <c r="R8" s="1"/>
      <c r="S8" s="75" t="s">
        <v>3</v>
      </c>
      <c r="T8" s="141"/>
      <c r="U8" s="141"/>
      <c r="V8" s="141"/>
      <c r="W8" s="77"/>
      <c r="X8" s="65"/>
      <c r="Y8" s="39" t="s">
        <v>3</v>
      </c>
      <c r="Z8" s="90"/>
      <c r="AA8" s="90"/>
      <c r="AB8" s="90" t="s">
        <v>3</v>
      </c>
      <c r="AC8" s="90"/>
      <c r="AD8" s="90"/>
      <c r="AE8" s="90"/>
      <c r="AF8" s="90"/>
      <c r="AG8" s="90"/>
      <c r="AH8" s="90" t="s">
        <v>3</v>
      </c>
      <c r="AI8" s="90"/>
      <c r="AJ8" s="90"/>
      <c r="AK8" s="90" t="s">
        <v>3</v>
      </c>
      <c r="AL8" s="90"/>
      <c r="AM8" s="90"/>
      <c r="AN8" s="90"/>
      <c r="AQ8" t="s">
        <v>3</v>
      </c>
    </row>
    <row r="9" spans="1:43" x14ac:dyDescent="0.25">
      <c r="A9" s="352" t="s">
        <v>16</v>
      </c>
      <c r="B9" s="352"/>
      <c r="C9" s="352"/>
      <c r="D9" s="352"/>
      <c r="E9" s="352"/>
      <c r="F9" s="352"/>
      <c r="G9" s="110">
        <v>2000</v>
      </c>
      <c r="H9" s="109">
        <v>167</v>
      </c>
      <c r="I9" s="110">
        <v>321</v>
      </c>
      <c r="J9" s="117">
        <f>I9/H9</f>
        <v>1.9221556886227544</v>
      </c>
      <c r="K9" s="109">
        <v>167</v>
      </c>
      <c r="L9" s="139">
        <v>394</v>
      </c>
      <c r="M9" s="117">
        <f>L9/K9</f>
        <v>2.3592814371257487</v>
      </c>
      <c r="N9" s="140">
        <v>167</v>
      </c>
      <c r="O9" s="116">
        <v>336</v>
      </c>
      <c r="P9" s="117">
        <f>O9/N9</f>
        <v>2.0119760479041915</v>
      </c>
      <c r="Q9" s="112">
        <v>166</v>
      </c>
      <c r="R9" s="116">
        <v>171</v>
      </c>
      <c r="S9" s="111">
        <f>R9/Q9</f>
        <v>1.0301204819277108</v>
      </c>
      <c r="T9" s="116">
        <v>166</v>
      </c>
      <c r="U9" s="135">
        <v>254</v>
      </c>
      <c r="V9" s="134">
        <f>U9/T9</f>
        <v>1.5301204819277108</v>
      </c>
      <c r="W9" s="184">
        <v>167</v>
      </c>
      <c r="X9" s="116">
        <v>204</v>
      </c>
      <c r="Y9" s="111">
        <f t="shared" ref="Y9:Y17" si="0">X9/W9</f>
        <v>1.221556886227545</v>
      </c>
      <c r="Z9" s="195">
        <v>167</v>
      </c>
      <c r="AA9" s="195">
        <v>201</v>
      </c>
      <c r="AB9" s="111">
        <f>AA9/Z9</f>
        <v>1.2035928143712575</v>
      </c>
      <c r="AC9" s="195">
        <v>167</v>
      </c>
      <c r="AD9" s="195">
        <v>267</v>
      </c>
      <c r="AE9" s="111">
        <f>(AD9)/AC9</f>
        <v>1.5988023952095809</v>
      </c>
      <c r="AF9" s="195">
        <v>167</v>
      </c>
      <c r="AG9" s="195">
        <v>230</v>
      </c>
      <c r="AH9" s="111">
        <f>AG9/AF9</f>
        <v>1.3772455089820359</v>
      </c>
      <c r="AI9" s="261">
        <v>167</v>
      </c>
      <c r="AJ9" s="261">
        <v>190</v>
      </c>
      <c r="AK9" s="111">
        <f t="shared" ref="AK9:AK17" si="1">AJ9/AI9</f>
        <v>1.1377245508982037</v>
      </c>
      <c r="AL9" s="261">
        <v>167</v>
      </c>
      <c r="AM9" s="195">
        <v>353</v>
      </c>
      <c r="AN9" s="111">
        <f>AM9/AL9</f>
        <v>2.1137724550898205</v>
      </c>
      <c r="AO9" s="139">
        <v>1837</v>
      </c>
      <c r="AP9" s="159">
        <f>I9+L9+O9+R9+U9+X9+AA9+AD9+AG9+AJ9+AM9</f>
        <v>2921</v>
      </c>
      <c r="AQ9" s="134">
        <f t="shared" ref="AQ9:AQ17" si="2">AP9/AO9</f>
        <v>1.5900925421883505</v>
      </c>
    </row>
    <row r="10" spans="1:43" x14ac:dyDescent="0.25">
      <c r="A10" s="352" t="s">
        <v>17</v>
      </c>
      <c r="B10" s="352"/>
      <c r="C10" s="352"/>
      <c r="D10" s="352"/>
      <c r="E10" s="352"/>
      <c r="F10" s="352"/>
      <c r="G10" s="110">
        <v>1700</v>
      </c>
      <c r="H10" s="109">
        <v>142</v>
      </c>
      <c r="I10" s="110">
        <v>152</v>
      </c>
      <c r="J10" s="117">
        <f>I10/H10</f>
        <v>1.0704225352112675</v>
      </c>
      <c r="K10" s="109">
        <v>142</v>
      </c>
      <c r="L10" s="139">
        <v>146</v>
      </c>
      <c r="M10" s="117">
        <f t="shared" ref="M10:M17" si="3">L10/K10</f>
        <v>1.028169014084507</v>
      </c>
      <c r="N10" s="140">
        <v>142</v>
      </c>
      <c r="O10" s="116">
        <v>127</v>
      </c>
      <c r="P10" s="117">
        <f t="shared" ref="P10:P17" si="4">O10/N10</f>
        <v>0.89436619718309862</v>
      </c>
      <c r="Q10" s="112">
        <v>142</v>
      </c>
      <c r="R10" s="116">
        <v>169</v>
      </c>
      <c r="S10" s="111">
        <f t="shared" ref="S10:S17" si="5">R10/Q10</f>
        <v>1.1901408450704225</v>
      </c>
      <c r="T10" s="116">
        <v>142</v>
      </c>
      <c r="U10" s="135">
        <v>164</v>
      </c>
      <c r="V10" s="134">
        <f>U10/T10</f>
        <v>1.1549295774647887</v>
      </c>
      <c r="W10" s="184">
        <v>142</v>
      </c>
      <c r="X10" s="116">
        <v>136</v>
      </c>
      <c r="Y10" s="111">
        <f t="shared" si="0"/>
        <v>0.95774647887323938</v>
      </c>
      <c r="Z10" s="195">
        <v>142</v>
      </c>
      <c r="AA10" s="195">
        <v>106</v>
      </c>
      <c r="AB10" s="111">
        <f t="shared" ref="AB10:AB17" si="6">AA10/Z10</f>
        <v>0.74647887323943662</v>
      </c>
      <c r="AC10" s="195">
        <v>142</v>
      </c>
      <c r="AD10" s="195">
        <v>165</v>
      </c>
      <c r="AE10" s="111">
        <f t="shared" ref="AE10:AE17" si="7">(AD10)/AC10</f>
        <v>1.1619718309859155</v>
      </c>
      <c r="AF10" s="195">
        <v>142</v>
      </c>
      <c r="AG10" s="195">
        <v>194</v>
      </c>
      <c r="AH10" s="111">
        <f t="shared" ref="AH10:AH17" si="8">AG10/AF10</f>
        <v>1.3661971830985915</v>
      </c>
      <c r="AI10" s="261">
        <v>142</v>
      </c>
      <c r="AJ10" s="261">
        <v>178</v>
      </c>
      <c r="AK10" s="111">
        <f t="shared" si="1"/>
        <v>1.2535211267605635</v>
      </c>
      <c r="AL10" s="261">
        <v>142</v>
      </c>
      <c r="AM10" s="195">
        <v>163</v>
      </c>
      <c r="AN10" s="111">
        <f>AM10/AL10</f>
        <v>1.147887323943662</v>
      </c>
      <c r="AO10" s="139">
        <v>1562</v>
      </c>
      <c r="AP10" s="159">
        <f>I10+L10+O10+R10+U10+X10+AA10+AD10+AG10+AJ10+AM10</f>
        <v>1700</v>
      </c>
      <c r="AQ10" s="134">
        <f t="shared" si="2"/>
        <v>1.0883482714468631</v>
      </c>
    </row>
    <row r="11" spans="1:43" s="103" customFormat="1" x14ac:dyDescent="0.25">
      <c r="A11" s="356" t="s">
        <v>101</v>
      </c>
      <c r="B11" s="357"/>
      <c r="C11" s="357"/>
      <c r="D11" s="357"/>
      <c r="E11" s="357"/>
      <c r="F11" s="358"/>
      <c r="G11" s="110">
        <v>50</v>
      </c>
      <c r="H11" s="109">
        <v>5</v>
      </c>
      <c r="I11" s="110">
        <v>8</v>
      </c>
      <c r="J11" s="117">
        <f>I11/H11</f>
        <v>1.6</v>
      </c>
      <c r="K11" s="109">
        <v>5</v>
      </c>
      <c r="L11" s="139">
        <v>4</v>
      </c>
      <c r="M11" s="117">
        <f>L11/K11</f>
        <v>0.8</v>
      </c>
      <c r="N11" s="140">
        <v>5</v>
      </c>
      <c r="O11" s="116">
        <v>8</v>
      </c>
      <c r="P11" s="117">
        <f>O11/N11</f>
        <v>1.6</v>
      </c>
      <c r="Q11" s="112">
        <v>5</v>
      </c>
      <c r="R11" s="116">
        <v>5</v>
      </c>
      <c r="S11" s="111">
        <f>R11/Q11</f>
        <v>1</v>
      </c>
      <c r="T11" s="116">
        <v>5</v>
      </c>
      <c r="U11" s="135">
        <v>11</v>
      </c>
      <c r="V11" s="134">
        <f>U11/T11</f>
        <v>2.2000000000000002</v>
      </c>
      <c r="W11" s="184">
        <v>5</v>
      </c>
      <c r="X11" s="116">
        <v>10</v>
      </c>
      <c r="Y11" s="111">
        <f>X11/W11</f>
        <v>2</v>
      </c>
      <c r="Z11" s="195">
        <v>5</v>
      </c>
      <c r="AA11" s="195">
        <v>15</v>
      </c>
      <c r="AB11" s="111">
        <f t="shared" si="6"/>
        <v>3</v>
      </c>
      <c r="AC11" s="195">
        <v>5</v>
      </c>
      <c r="AD11" s="195">
        <v>17</v>
      </c>
      <c r="AE11" s="111">
        <f t="shared" si="7"/>
        <v>3.4</v>
      </c>
      <c r="AF11" s="195">
        <v>5</v>
      </c>
      <c r="AG11" s="291">
        <v>5</v>
      </c>
      <c r="AH11" s="111">
        <f t="shared" si="8"/>
        <v>1</v>
      </c>
      <c r="AI11" s="261">
        <v>5</v>
      </c>
      <c r="AJ11" s="261">
        <v>6</v>
      </c>
      <c r="AK11" s="111">
        <f t="shared" si="1"/>
        <v>1.2</v>
      </c>
      <c r="AL11" s="261">
        <v>5</v>
      </c>
      <c r="AM11" s="195">
        <v>2</v>
      </c>
      <c r="AN11" s="111">
        <f t="shared" ref="AN11:AN17" si="9">AM11/AL11</f>
        <v>0.4</v>
      </c>
      <c r="AO11" s="139">
        <v>55</v>
      </c>
      <c r="AP11" s="159">
        <f>I11+L11+O11+R11+U11+X11+AA11+AD11+AG11+AJ11+AM11</f>
        <v>91</v>
      </c>
      <c r="AQ11" s="134">
        <f t="shared" si="2"/>
        <v>1.6545454545454545</v>
      </c>
    </row>
    <row r="12" spans="1:43" s="103" customFormat="1" x14ac:dyDescent="0.25">
      <c r="A12" s="356" t="s">
        <v>102</v>
      </c>
      <c r="B12" s="357"/>
      <c r="C12" s="357"/>
      <c r="D12" s="357"/>
      <c r="E12" s="357"/>
      <c r="F12" s="358"/>
      <c r="G12" s="110">
        <v>100</v>
      </c>
      <c r="H12" s="109">
        <v>9</v>
      </c>
      <c r="I12" s="110">
        <v>32</v>
      </c>
      <c r="J12" s="117">
        <f>I12/H12</f>
        <v>3.5555555555555554</v>
      </c>
      <c r="K12" s="109">
        <v>9</v>
      </c>
      <c r="L12" s="139">
        <v>30</v>
      </c>
      <c r="M12" s="117">
        <f>L12/K12</f>
        <v>3.3333333333333335</v>
      </c>
      <c r="N12" s="140">
        <v>9</v>
      </c>
      <c r="O12" s="116">
        <v>13</v>
      </c>
      <c r="P12" s="117">
        <f>O12/N12</f>
        <v>1.4444444444444444</v>
      </c>
      <c r="Q12" s="112">
        <v>9</v>
      </c>
      <c r="R12" s="116">
        <v>10</v>
      </c>
      <c r="S12" s="111">
        <f>R12/Q12</f>
        <v>1.1111111111111112</v>
      </c>
      <c r="T12" s="116">
        <v>10</v>
      </c>
      <c r="U12" s="135">
        <v>11</v>
      </c>
      <c r="V12" s="134">
        <f>U12/T12</f>
        <v>1.1000000000000001</v>
      </c>
      <c r="W12" s="184">
        <v>10</v>
      </c>
      <c r="X12" s="116">
        <v>6</v>
      </c>
      <c r="Y12" s="111">
        <f>X12/W12</f>
        <v>0.6</v>
      </c>
      <c r="Z12" s="195">
        <v>10</v>
      </c>
      <c r="AA12" s="195">
        <v>11</v>
      </c>
      <c r="AB12" s="111">
        <f t="shared" si="6"/>
        <v>1.1000000000000001</v>
      </c>
      <c r="AC12" s="195">
        <v>10</v>
      </c>
      <c r="AD12" s="195">
        <v>8</v>
      </c>
      <c r="AE12" s="111">
        <f t="shared" si="7"/>
        <v>0.8</v>
      </c>
      <c r="AF12" s="195">
        <v>10</v>
      </c>
      <c r="AG12" s="195">
        <v>10</v>
      </c>
      <c r="AH12" s="111">
        <f t="shared" si="8"/>
        <v>1</v>
      </c>
      <c r="AI12" s="261">
        <v>10</v>
      </c>
      <c r="AJ12" s="261">
        <v>3</v>
      </c>
      <c r="AK12" s="111">
        <f t="shared" si="1"/>
        <v>0.3</v>
      </c>
      <c r="AL12" s="261">
        <v>10</v>
      </c>
      <c r="AM12" s="195">
        <v>3</v>
      </c>
      <c r="AN12" s="111">
        <f t="shared" si="9"/>
        <v>0.3</v>
      </c>
      <c r="AO12" s="139">
        <v>110</v>
      </c>
      <c r="AP12" s="159">
        <v>137</v>
      </c>
      <c r="AQ12" s="134">
        <f t="shared" si="2"/>
        <v>1.2454545454545454</v>
      </c>
    </row>
    <row r="13" spans="1:43" x14ac:dyDescent="0.25">
      <c r="A13" s="352" t="s">
        <v>18</v>
      </c>
      <c r="B13" s="352"/>
      <c r="C13" s="352"/>
      <c r="D13" s="352"/>
      <c r="E13" s="352"/>
      <c r="F13" s="352"/>
      <c r="G13" s="110">
        <v>500</v>
      </c>
      <c r="H13" s="109">
        <v>42</v>
      </c>
      <c r="I13" s="110">
        <v>12</v>
      </c>
      <c r="J13" s="117">
        <f t="shared" ref="J13:J17" si="10">I13/H13</f>
        <v>0.2857142857142857</v>
      </c>
      <c r="K13" s="109">
        <v>42</v>
      </c>
      <c r="L13" s="139">
        <v>176</v>
      </c>
      <c r="M13" s="117">
        <f t="shared" si="3"/>
        <v>4.1904761904761907</v>
      </c>
      <c r="N13" s="140">
        <v>42</v>
      </c>
      <c r="O13" s="116">
        <v>370</v>
      </c>
      <c r="P13" s="117">
        <f t="shared" si="4"/>
        <v>8.8095238095238102</v>
      </c>
      <c r="Q13" s="112">
        <v>42</v>
      </c>
      <c r="R13" s="116">
        <v>90</v>
      </c>
      <c r="S13" s="111">
        <f t="shared" si="5"/>
        <v>2.1428571428571428</v>
      </c>
      <c r="T13" s="116">
        <v>42</v>
      </c>
      <c r="U13" s="135">
        <v>0</v>
      </c>
      <c r="V13" s="134">
        <v>0</v>
      </c>
      <c r="W13" s="184">
        <v>42</v>
      </c>
      <c r="X13" s="116">
        <v>0</v>
      </c>
      <c r="Y13" s="111">
        <f t="shared" si="0"/>
        <v>0</v>
      </c>
      <c r="Z13" s="195">
        <v>42</v>
      </c>
      <c r="AA13" s="195">
        <v>0</v>
      </c>
      <c r="AB13" s="111">
        <f t="shared" si="6"/>
        <v>0</v>
      </c>
      <c r="AC13" s="195">
        <v>42</v>
      </c>
      <c r="AD13" s="195">
        <v>42</v>
      </c>
      <c r="AE13" s="111">
        <f t="shared" si="7"/>
        <v>1</v>
      </c>
      <c r="AF13" s="195">
        <v>42</v>
      </c>
      <c r="AG13" s="195">
        <v>50</v>
      </c>
      <c r="AH13" s="111">
        <f t="shared" si="8"/>
        <v>1.1904761904761905</v>
      </c>
      <c r="AI13" s="295">
        <v>42</v>
      </c>
      <c r="AJ13" s="261">
        <v>0</v>
      </c>
      <c r="AK13" s="111">
        <f t="shared" si="1"/>
        <v>0</v>
      </c>
      <c r="AL13" s="295">
        <v>42</v>
      </c>
      <c r="AM13" s="195"/>
      <c r="AN13" s="111">
        <f t="shared" si="9"/>
        <v>0</v>
      </c>
      <c r="AO13" s="139">
        <f>AF13*9</f>
        <v>378</v>
      </c>
      <c r="AP13" s="159">
        <f>(I13+L13+O13+R13+U13+X13+AA13+AD13+AG13+AJ13)</f>
        <v>740</v>
      </c>
      <c r="AQ13" s="134">
        <f t="shared" si="2"/>
        <v>1.9576719576719577</v>
      </c>
    </row>
    <row r="14" spans="1:43" x14ac:dyDescent="0.25">
      <c r="A14" s="352" t="s">
        <v>19</v>
      </c>
      <c r="B14" s="352"/>
      <c r="C14" s="352"/>
      <c r="D14" s="352"/>
      <c r="E14" s="352"/>
      <c r="F14" s="352"/>
      <c r="G14" s="110">
        <v>20</v>
      </c>
      <c r="H14" s="140">
        <v>20</v>
      </c>
      <c r="I14" s="139">
        <v>20</v>
      </c>
      <c r="J14" s="117">
        <f t="shared" si="10"/>
        <v>1</v>
      </c>
      <c r="K14" s="140">
        <v>20</v>
      </c>
      <c r="L14" s="139">
        <v>20</v>
      </c>
      <c r="M14" s="117">
        <f t="shared" si="3"/>
        <v>1</v>
      </c>
      <c r="N14" s="140">
        <v>20</v>
      </c>
      <c r="O14" s="116">
        <v>20</v>
      </c>
      <c r="P14" s="117">
        <f t="shared" si="4"/>
        <v>1</v>
      </c>
      <c r="Q14" s="112">
        <v>20</v>
      </c>
      <c r="R14" s="116">
        <v>20</v>
      </c>
      <c r="S14" s="111">
        <f t="shared" si="5"/>
        <v>1</v>
      </c>
      <c r="T14" s="116">
        <v>20</v>
      </c>
      <c r="U14" s="135">
        <v>0</v>
      </c>
      <c r="V14" s="134">
        <v>0</v>
      </c>
      <c r="W14" s="184">
        <v>20</v>
      </c>
      <c r="X14" s="135">
        <v>20</v>
      </c>
      <c r="Y14" s="111">
        <f t="shared" si="0"/>
        <v>1</v>
      </c>
      <c r="Z14" s="195">
        <v>20</v>
      </c>
      <c r="AA14" s="195">
        <v>20</v>
      </c>
      <c r="AB14" s="111">
        <f t="shared" si="6"/>
        <v>1</v>
      </c>
      <c r="AC14" s="195">
        <v>20</v>
      </c>
      <c r="AD14" s="195">
        <v>23</v>
      </c>
      <c r="AE14" s="111">
        <f t="shared" si="7"/>
        <v>1.1499999999999999</v>
      </c>
      <c r="AF14" s="195">
        <v>20</v>
      </c>
      <c r="AG14" s="195">
        <v>26</v>
      </c>
      <c r="AH14" s="111">
        <f t="shared" si="8"/>
        <v>1.3</v>
      </c>
      <c r="AI14" s="261">
        <v>20</v>
      </c>
      <c r="AJ14" s="261">
        <v>26</v>
      </c>
      <c r="AK14" s="111">
        <f t="shared" si="1"/>
        <v>1.3</v>
      </c>
      <c r="AL14" s="261">
        <v>20</v>
      </c>
      <c r="AM14" s="195">
        <v>26</v>
      </c>
      <c r="AN14" s="111">
        <f t="shared" si="9"/>
        <v>1.3</v>
      </c>
      <c r="AO14" s="139">
        <v>20</v>
      </c>
      <c r="AP14" s="139">
        <v>26</v>
      </c>
      <c r="AQ14" s="134">
        <f t="shared" si="2"/>
        <v>1.3</v>
      </c>
    </row>
    <row r="15" spans="1:43" x14ac:dyDescent="0.25">
      <c r="A15" s="352" t="s">
        <v>50</v>
      </c>
      <c r="B15" s="352"/>
      <c r="C15" s="352"/>
      <c r="D15" s="352"/>
      <c r="E15" s="352"/>
      <c r="F15" s="352"/>
      <c r="G15" s="185">
        <v>500</v>
      </c>
      <c r="H15" s="186">
        <v>42</v>
      </c>
      <c r="I15" s="187">
        <v>154</v>
      </c>
      <c r="J15" s="117">
        <f t="shared" si="10"/>
        <v>3.6666666666666665</v>
      </c>
      <c r="K15" s="186">
        <v>42</v>
      </c>
      <c r="L15" s="187">
        <v>110</v>
      </c>
      <c r="M15" s="117">
        <f t="shared" si="3"/>
        <v>2.6190476190476191</v>
      </c>
      <c r="N15" s="186">
        <v>42</v>
      </c>
      <c r="O15" s="116">
        <v>139</v>
      </c>
      <c r="P15" s="117">
        <f t="shared" si="4"/>
        <v>3.3095238095238093</v>
      </c>
      <c r="Q15" s="112">
        <v>42</v>
      </c>
      <c r="R15" s="116">
        <v>16</v>
      </c>
      <c r="S15" s="111">
        <f t="shared" si="5"/>
        <v>0.38095238095238093</v>
      </c>
      <c r="T15" s="116">
        <v>42</v>
      </c>
      <c r="U15" s="135">
        <v>46</v>
      </c>
      <c r="V15" s="134">
        <f>U15/T15</f>
        <v>1.0952380952380953</v>
      </c>
      <c r="W15" s="184">
        <v>42</v>
      </c>
      <c r="X15" s="116">
        <v>143</v>
      </c>
      <c r="Y15" s="111">
        <f t="shared" si="0"/>
        <v>3.4047619047619047</v>
      </c>
      <c r="Z15" s="195">
        <v>42</v>
      </c>
      <c r="AA15" s="195">
        <v>149</v>
      </c>
      <c r="AB15" s="111">
        <f t="shared" si="6"/>
        <v>3.5476190476190474</v>
      </c>
      <c r="AC15" s="195">
        <v>42</v>
      </c>
      <c r="AD15" s="195">
        <v>37</v>
      </c>
      <c r="AE15" s="111">
        <f t="shared" si="7"/>
        <v>0.88095238095238093</v>
      </c>
      <c r="AF15" s="195">
        <v>42</v>
      </c>
      <c r="AG15" s="291">
        <v>49</v>
      </c>
      <c r="AH15" s="111">
        <f t="shared" si="8"/>
        <v>1.1666666666666667</v>
      </c>
      <c r="AI15" s="261">
        <v>42</v>
      </c>
      <c r="AJ15" s="261">
        <v>43</v>
      </c>
      <c r="AK15" s="111">
        <f t="shared" si="1"/>
        <v>1.0238095238095237</v>
      </c>
      <c r="AL15" s="261">
        <v>42</v>
      </c>
      <c r="AM15" s="195">
        <v>141</v>
      </c>
      <c r="AN15" s="111">
        <f t="shared" si="9"/>
        <v>3.3571428571428572</v>
      </c>
      <c r="AO15" s="139">
        <f>AF15*10</f>
        <v>420</v>
      </c>
      <c r="AP15" s="159">
        <f>I15+L15+O15+R15+U15+X15+AA15+AD15+AG15+AJ15</f>
        <v>886</v>
      </c>
      <c r="AQ15" s="134">
        <f t="shared" si="2"/>
        <v>2.1095238095238096</v>
      </c>
    </row>
    <row r="16" spans="1:43" x14ac:dyDescent="0.25">
      <c r="A16" s="352" t="s">
        <v>20</v>
      </c>
      <c r="B16" s="352"/>
      <c r="C16" s="352"/>
      <c r="D16" s="352"/>
      <c r="E16" s="352"/>
      <c r="F16" s="352"/>
      <c r="G16" s="185">
        <v>750</v>
      </c>
      <c r="H16" s="186">
        <v>63</v>
      </c>
      <c r="I16" s="187">
        <v>135</v>
      </c>
      <c r="J16" s="117">
        <f t="shared" si="10"/>
        <v>2.1428571428571428</v>
      </c>
      <c r="K16" s="186">
        <v>63</v>
      </c>
      <c r="L16" s="187">
        <v>251</v>
      </c>
      <c r="M16" s="117">
        <f t="shared" si="3"/>
        <v>3.9841269841269842</v>
      </c>
      <c r="N16" s="186">
        <v>64</v>
      </c>
      <c r="O16" s="116">
        <v>154</v>
      </c>
      <c r="P16" s="117">
        <f t="shared" si="4"/>
        <v>2.40625</v>
      </c>
      <c r="Q16" s="112">
        <v>63</v>
      </c>
      <c r="R16" s="116">
        <v>73</v>
      </c>
      <c r="S16" s="111">
        <f t="shared" si="5"/>
        <v>1.1587301587301588</v>
      </c>
      <c r="T16" s="116">
        <v>63</v>
      </c>
      <c r="U16" s="135">
        <v>82</v>
      </c>
      <c r="V16" s="134">
        <f>U16/T16</f>
        <v>1.3015873015873016</v>
      </c>
      <c r="W16" s="184">
        <v>64</v>
      </c>
      <c r="X16" s="116">
        <v>68</v>
      </c>
      <c r="Y16" s="111">
        <f t="shared" si="0"/>
        <v>1.0625</v>
      </c>
      <c r="Z16" s="195">
        <v>64</v>
      </c>
      <c r="AA16" s="195">
        <v>118</v>
      </c>
      <c r="AB16" s="111">
        <f t="shared" si="6"/>
        <v>1.84375</v>
      </c>
      <c r="AC16" s="195">
        <v>64</v>
      </c>
      <c r="AD16" s="195">
        <v>68</v>
      </c>
      <c r="AE16" s="111">
        <f t="shared" si="7"/>
        <v>1.0625</v>
      </c>
      <c r="AF16" s="195">
        <v>64</v>
      </c>
      <c r="AG16" s="291">
        <v>80</v>
      </c>
      <c r="AH16" s="111">
        <f t="shared" si="8"/>
        <v>1.25</v>
      </c>
      <c r="AI16" s="261">
        <v>64</v>
      </c>
      <c r="AJ16" s="261">
        <v>65</v>
      </c>
      <c r="AK16" s="111">
        <f t="shared" si="1"/>
        <v>1.015625</v>
      </c>
      <c r="AL16" s="261">
        <v>64</v>
      </c>
      <c r="AM16" s="195">
        <v>49</v>
      </c>
      <c r="AN16" s="111">
        <f t="shared" si="9"/>
        <v>0.765625</v>
      </c>
      <c r="AO16" s="139">
        <f>AF16*10</f>
        <v>640</v>
      </c>
      <c r="AP16" s="159">
        <f>I16+L16+O16+R16+U16+X16+AA16+AD16+AG16+AJ16</f>
        <v>1094</v>
      </c>
      <c r="AQ16" s="134">
        <f t="shared" si="2"/>
        <v>1.7093750000000001</v>
      </c>
    </row>
    <row r="17" spans="1:43" ht="15.75" thickBot="1" x14ac:dyDescent="0.3">
      <c r="A17" s="352" t="s">
        <v>21</v>
      </c>
      <c r="B17" s="352"/>
      <c r="C17" s="352"/>
      <c r="D17" s="352"/>
      <c r="E17" s="352"/>
      <c r="F17" s="352"/>
      <c r="G17" s="185">
        <v>120</v>
      </c>
      <c r="H17" s="188">
        <v>10</v>
      </c>
      <c r="I17" s="189">
        <v>23</v>
      </c>
      <c r="J17" s="129">
        <f t="shared" si="10"/>
        <v>2.2999999999999998</v>
      </c>
      <c r="K17" s="188">
        <v>10</v>
      </c>
      <c r="L17" s="189">
        <v>18</v>
      </c>
      <c r="M17" s="129">
        <f t="shared" si="3"/>
        <v>1.8</v>
      </c>
      <c r="N17" s="188">
        <v>10</v>
      </c>
      <c r="O17" s="128">
        <v>17</v>
      </c>
      <c r="P17" s="129">
        <f t="shared" si="4"/>
        <v>1.7</v>
      </c>
      <c r="Q17" s="136">
        <v>10</v>
      </c>
      <c r="R17" s="128">
        <v>2</v>
      </c>
      <c r="S17" s="123">
        <f t="shared" si="5"/>
        <v>0.2</v>
      </c>
      <c r="T17" s="116">
        <v>10</v>
      </c>
      <c r="U17" s="135">
        <v>11</v>
      </c>
      <c r="V17" s="134">
        <f>U17/T17</f>
        <v>1.1000000000000001</v>
      </c>
      <c r="W17" s="190">
        <v>10</v>
      </c>
      <c r="X17" s="128">
        <v>17</v>
      </c>
      <c r="Y17" s="123">
        <f t="shared" si="0"/>
        <v>1.7</v>
      </c>
      <c r="Z17" s="135">
        <v>10</v>
      </c>
      <c r="AA17" s="135">
        <v>11</v>
      </c>
      <c r="AB17" s="111">
        <f t="shared" si="6"/>
        <v>1.1000000000000001</v>
      </c>
      <c r="AC17" s="195">
        <v>10</v>
      </c>
      <c r="AD17" s="195">
        <v>14</v>
      </c>
      <c r="AE17" s="111">
        <f t="shared" si="7"/>
        <v>1.4</v>
      </c>
      <c r="AF17" s="195">
        <v>10</v>
      </c>
      <c r="AG17" s="291">
        <v>10</v>
      </c>
      <c r="AH17" s="111">
        <f t="shared" si="8"/>
        <v>1</v>
      </c>
      <c r="AI17" s="295">
        <v>10</v>
      </c>
      <c r="AJ17" s="261">
        <v>5</v>
      </c>
      <c r="AK17" s="111">
        <f t="shared" si="1"/>
        <v>0.5</v>
      </c>
      <c r="AL17" s="295">
        <v>10</v>
      </c>
      <c r="AM17" s="195">
        <v>2</v>
      </c>
      <c r="AN17" s="111">
        <f t="shared" si="9"/>
        <v>0.2</v>
      </c>
      <c r="AO17" s="139">
        <f>AF17*10</f>
        <v>100</v>
      </c>
      <c r="AP17" s="159">
        <f>I17+L17+O17+R17+U17+X17+AA17+AD17+AG17+AJ17</f>
        <v>128</v>
      </c>
      <c r="AQ17" s="134">
        <f t="shared" si="2"/>
        <v>1.28</v>
      </c>
    </row>
    <row r="19" spans="1:43" x14ac:dyDescent="0.25"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</row>
    <row r="20" spans="1:43" x14ac:dyDescent="0.25"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</row>
    <row r="21" spans="1:43" x14ac:dyDescent="0.25"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</row>
    <row r="22" spans="1:43" x14ac:dyDescent="0.25"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</row>
    <row r="23" spans="1:43" x14ac:dyDescent="0.25"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5"/>
    </row>
    <row r="24" spans="1:43" x14ac:dyDescent="0.25"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  <c r="X24" s="355"/>
    </row>
    <row r="27" spans="1:43" x14ac:dyDescent="0.25">
      <c r="F27" s="314" t="s">
        <v>64</v>
      </c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</row>
    <row r="28" spans="1:43" x14ac:dyDescent="0.25">
      <c r="F28" s="314" t="s">
        <v>65</v>
      </c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</row>
  </sheetData>
  <mergeCells count="29">
    <mergeCell ref="AL6:AN6"/>
    <mergeCell ref="AO6:AQ6"/>
    <mergeCell ref="F27:W27"/>
    <mergeCell ref="F28:W28"/>
    <mergeCell ref="A17:F17"/>
    <mergeCell ref="A7:F7"/>
    <mergeCell ref="A8:G8"/>
    <mergeCell ref="A9:F9"/>
    <mergeCell ref="A10:F10"/>
    <mergeCell ref="A13:F13"/>
    <mergeCell ref="A14:F14"/>
    <mergeCell ref="A15:F15"/>
    <mergeCell ref="A16:F16"/>
    <mergeCell ref="C19:X24"/>
    <mergeCell ref="A11:F11"/>
    <mergeCell ref="A12:F12"/>
    <mergeCell ref="AF6:AH6"/>
    <mergeCell ref="AI6:AK6"/>
    <mergeCell ref="AC6:AE6"/>
    <mergeCell ref="Z6:AB6"/>
    <mergeCell ref="C2:X2"/>
    <mergeCell ref="K6:M6"/>
    <mergeCell ref="N6:P6"/>
    <mergeCell ref="Q6:S6"/>
    <mergeCell ref="W6:Y6"/>
    <mergeCell ref="C3:X3"/>
    <mergeCell ref="C4:X4"/>
    <mergeCell ref="H6:J6"/>
    <mergeCell ref="T6:V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6"/>
  <sheetViews>
    <sheetView topLeftCell="S1" workbookViewId="0">
      <selection activeCell="AM28" sqref="AM28"/>
    </sheetView>
  </sheetViews>
  <sheetFormatPr baseColWidth="10" defaultRowHeight="15" x14ac:dyDescent="0.25"/>
  <cols>
    <col min="1" max="6" width="5.28515625" customWidth="1"/>
    <col min="7" max="7" width="6.7109375" customWidth="1"/>
    <col min="8" max="19" width="5.42578125" customWidth="1"/>
    <col min="20" max="22" width="5.42578125" style="103" customWidth="1"/>
    <col min="23" max="25" width="5.42578125" customWidth="1"/>
    <col min="26" max="40" width="5.42578125" style="103" customWidth="1"/>
    <col min="41" max="43" width="5.42578125" customWidth="1"/>
  </cols>
  <sheetData>
    <row r="2" spans="1:43" x14ac:dyDescent="0.25">
      <c r="C2" s="314" t="s">
        <v>0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</row>
    <row r="3" spans="1:43" x14ac:dyDescent="0.25">
      <c r="C3" s="314" t="s">
        <v>1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</row>
    <row r="4" spans="1:43" x14ac:dyDescent="0.25">
      <c r="C4" s="314" t="s">
        <v>48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</row>
    <row r="5" spans="1:43" ht="15.75" thickBot="1" x14ac:dyDescent="0.3"/>
    <row r="6" spans="1:43" ht="15.75" thickBot="1" x14ac:dyDescent="0.3">
      <c r="H6" s="366" t="s">
        <v>86</v>
      </c>
      <c r="I6" s="320"/>
      <c r="J6" s="321"/>
      <c r="K6" s="366" t="s">
        <v>82</v>
      </c>
      <c r="L6" s="320"/>
      <c r="M6" s="321"/>
      <c r="N6" s="366" t="s">
        <v>83</v>
      </c>
      <c r="O6" s="320"/>
      <c r="P6" s="321"/>
      <c r="Q6" s="366" t="s">
        <v>87</v>
      </c>
      <c r="R6" s="320"/>
      <c r="S6" s="321"/>
      <c r="T6" s="183"/>
      <c r="U6" s="183" t="s">
        <v>99</v>
      </c>
      <c r="V6" s="183"/>
      <c r="W6" s="364" t="s">
        <v>106</v>
      </c>
      <c r="X6" s="365"/>
      <c r="Y6" s="365"/>
      <c r="Z6" s="327" t="s">
        <v>110</v>
      </c>
      <c r="AA6" s="328"/>
      <c r="AB6" s="328"/>
      <c r="AC6" s="322" t="s">
        <v>133</v>
      </c>
      <c r="AD6" s="323"/>
      <c r="AE6" s="324"/>
      <c r="AF6" s="330" t="s">
        <v>135</v>
      </c>
      <c r="AG6" s="331"/>
      <c r="AH6" s="332"/>
      <c r="AI6" s="330" t="s">
        <v>136</v>
      </c>
      <c r="AJ6" s="331"/>
      <c r="AK6" s="332"/>
      <c r="AL6" s="330" t="s">
        <v>137</v>
      </c>
      <c r="AM6" s="331"/>
      <c r="AN6" s="332"/>
      <c r="AO6" s="319" t="s">
        <v>118</v>
      </c>
      <c r="AP6" s="320"/>
      <c r="AQ6" s="321"/>
    </row>
    <row r="7" spans="1:43" ht="50.1" customHeight="1" x14ac:dyDescent="0.25">
      <c r="A7" s="359" t="s">
        <v>108</v>
      </c>
      <c r="B7" s="360"/>
      <c r="C7" s="360"/>
      <c r="D7" s="360"/>
      <c r="E7" s="360"/>
      <c r="F7" s="361"/>
      <c r="G7" s="37" t="s">
        <v>49</v>
      </c>
      <c r="H7" s="48" t="s">
        <v>88</v>
      </c>
      <c r="I7" s="32" t="s">
        <v>91</v>
      </c>
      <c r="J7" s="71" t="s">
        <v>90</v>
      </c>
      <c r="K7" s="48" t="s">
        <v>88</v>
      </c>
      <c r="L7" s="102" t="s">
        <v>91</v>
      </c>
      <c r="M7" s="49" t="s">
        <v>90</v>
      </c>
      <c r="N7" s="53" t="s">
        <v>88</v>
      </c>
      <c r="O7" s="102" t="s">
        <v>91</v>
      </c>
      <c r="P7" s="49" t="s">
        <v>90</v>
      </c>
      <c r="Q7" s="53" t="s">
        <v>88</v>
      </c>
      <c r="R7" s="102" t="s">
        <v>91</v>
      </c>
      <c r="S7" s="51" t="s">
        <v>90</v>
      </c>
      <c r="T7" s="102" t="s">
        <v>79</v>
      </c>
      <c r="U7" s="102" t="s">
        <v>100</v>
      </c>
      <c r="V7" s="102" t="s">
        <v>81</v>
      </c>
      <c r="W7" s="102" t="s">
        <v>79</v>
      </c>
      <c r="X7" s="102" t="s">
        <v>80</v>
      </c>
      <c r="Y7" s="31" t="s">
        <v>81</v>
      </c>
      <c r="Z7" s="31" t="s">
        <v>79</v>
      </c>
      <c r="AA7" s="31" t="s">
        <v>80</v>
      </c>
      <c r="AB7" s="176" t="s">
        <v>81</v>
      </c>
      <c r="AC7" s="266" t="s">
        <v>79</v>
      </c>
      <c r="AD7" s="266" t="s">
        <v>80</v>
      </c>
      <c r="AE7" s="266" t="s">
        <v>81</v>
      </c>
      <c r="AF7" s="288" t="s">
        <v>79</v>
      </c>
      <c r="AG7" s="288" t="s">
        <v>80</v>
      </c>
      <c r="AH7" s="288" t="s">
        <v>81</v>
      </c>
      <c r="AI7" s="288" t="s">
        <v>79</v>
      </c>
      <c r="AJ7" s="288" t="s">
        <v>80</v>
      </c>
      <c r="AK7" s="288" t="s">
        <v>81</v>
      </c>
      <c r="AL7" s="288" t="s">
        <v>79</v>
      </c>
      <c r="AM7" s="288" t="s">
        <v>80</v>
      </c>
      <c r="AN7" s="288" t="s">
        <v>81</v>
      </c>
      <c r="AO7" s="198" t="s">
        <v>79</v>
      </c>
      <c r="AP7" s="164" t="s">
        <v>80</v>
      </c>
      <c r="AQ7" s="174" t="s">
        <v>81</v>
      </c>
    </row>
    <row r="8" spans="1:43" x14ac:dyDescent="0.25">
      <c r="A8" s="362" t="s">
        <v>77</v>
      </c>
      <c r="B8" s="363"/>
      <c r="C8" s="363"/>
      <c r="D8" s="363"/>
      <c r="E8" s="363"/>
      <c r="F8" s="363"/>
      <c r="G8" s="363"/>
      <c r="H8" s="72"/>
      <c r="I8" s="182"/>
      <c r="J8" s="73" t="s">
        <v>3</v>
      </c>
      <c r="K8" s="72"/>
      <c r="L8" s="14"/>
      <c r="M8" s="79" t="s">
        <v>3</v>
      </c>
      <c r="N8" s="80"/>
      <c r="O8" s="14"/>
      <c r="P8" s="79" t="s">
        <v>3</v>
      </c>
      <c r="Q8" s="80"/>
      <c r="R8" s="14"/>
      <c r="S8" s="79" t="s">
        <v>3</v>
      </c>
      <c r="T8" s="14"/>
      <c r="U8" s="14"/>
      <c r="V8" s="14"/>
      <c r="W8" s="80"/>
      <c r="X8" s="81"/>
      <c r="Y8" s="54" t="s">
        <v>3</v>
      </c>
      <c r="Z8" s="90"/>
      <c r="AA8" s="65"/>
      <c r="AB8" s="264" t="s">
        <v>3</v>
      </c>
      <c r="AC8" s="65"/>
      <c r="AD8" s="65"/>
      <c r="AE8" s="65" t="s">
        <v>3</v>
      </c>
      <c r="AF8" s="90"/>
      <c r="AG8" s="90"/>
      <c r="AH8" s="90"/>
      <c r="AI8" s="90"/>
      <c r="AJ8" s="90"/>
      <c r="AK8" s="90" t="s">
        <v>3</v>
      </c>
      <c r="AL8" s="90"/>
      <c r="AM8" s="90"/>
      <c r="AN8" s="90"/>
      <c r="AO8" s="87"/>
      <c r="AP8" s="87"/>
      <c r="AQ8" s="54" t="s">
        <v>3</v>
      </c>
    </row>
    <row r="9" spans="1:43" x14ac:dyDescent="0.25">
      <c r="A9" s="318" t="s">
        <v>22</v>
      </c>
      <c r="B9" s="318"/>
      <c r="C9" s="318"/>
      <c r="D9" s="318"/>
      <c r="E9" s="318"/>
      <c r="F9" s="318"/>
      <c r="G9" s="46">
        <v>1400</v>
      </c>
      <c r="H9" s="227">
        <v>117</v>
      </c>
      <c r="I9" s="226">
        <v>190</v>
      </c>
      <c r="J9" s="218">
        <f>I9/H9</f>
        <v>1.6239316239316239</v>
      </c>
      <c r="K9" s="227">
        <v>116</v>
      </c>
      <c r="L9" s="211">
        <v>211</v>
      </c>
      <c r="M9" s="212">
        <f>L9/K9</f>
        <v>1.8189655172413792</v>
      </c>
      <c r="N9" s="237">
        <v>116</v>
      </c>
      <c r="O9" s="217">
        <v>319</v>
      </c>
      <c r="P9" s="218">
        <f>O9/N9</f>
        <v>2.75</v>
      </c>
      <c r="Q9" s="238">
        <v>116</v>
      </c>
      <c r="R9" s="217">
        <v>82</v>
      </c>
      <c r="S9" s="215">
        <f>R9/Q9</f>
        <v>0.7068965517241379</v>
      </c>
      <c r="T9" s="237">
        <v>116</v>
      </c>
      <c r="U9" s="214">
        <v>123</v>
      </c>
      <c r="V9" s="220">
        <f t="shared" ref="V9:V14" si="0">U9/T9</f>
        <v>1.0603448275862069</v>
      </c>
      <c r="W9" s="237">
        <v>116</v>
      </c>
      <c r="X9" s="239">
        <v>121</v>
      </c>
      <c r="Y9" s="212">
        <f t="shared" ref="Y9:Y14" si="1">X9/W9</f>
        <v>1.0431034482758621</v>
      </c>
      <c r="Z9" s="240">
        <v>116</v>
      </c>
      <c r="AA9" s="241">
        <v>142</v>
      </c>
      <c r="AB9" s="263">
        <f>AA9/Z9</f>
        <v>1.2241379310344827</v>
      </c>
      <c r="AC9" s="267">
        <v>117</v>
      </c>
      <c r="AD9" s="267">
        <v>139</v>
      </c>
      <c r="AE9" s="265">
        <f t="shared" ref="AE9:AE14" si="2">AD9/AC9</f>
        <v>1.188034188034188</v>
      </c>
      <c r="AF9" s="241">
        <v>117</v>
      </c>
      <c r="AG9" s="290">
        <v>144</v>
      </c>
      <c r="AH9" s="289">
        <f>AG9/AF9</f>
        <v>1.2307692307692308</v>
      </c>
      <c r="AI9" s="293">
        <v>117</v>
      </c>
      <c r="AJ9" s="293">
        <v>142</v>
      </c>
      <c r="AK9" s="289">
        <f>AJ9/AI9</f>
        <v>1.2136752136752136</v>
      </c>
      <c r="AL9" s="293">
        <v>117</v>
      </c>
      <c r="AM9" s="290">
        <v>133</v>
      </c>
      <c r="AN9" s="289">
        <f>AM9/AL9</f>
        <v>1.1367521367521367</v>
      </c>
      <c r="AO9" s="242">
        <f>1440/12*(11)</f>
        <v>1320</v>
      </c>
      <c r="AP9" s="228">
        <f>(I9+L9+O9+R9+U9+X9+AA9+AD9+AG9+AJ9+AM9)</f>
        <v>1746</v>
      </c>
      <c r="AQ9" s="243">
        <f t="shared" ref="AQ9:AQ14" si="3">AP9/AO9</f>
        <v>1.3227272727272728</v>
      </c>
    </row>
    <row r="10" spans="1:43" x14ac:dyDescent="0.25">
      <c r="A10" s="318" t="s">
        <v>52</v>
      </c>
      <c r="B10" s="318"/>
      <c r="C10" s="318"/>
      <c r="D10" s="318"/>
      <c r="E10" s="318"/>
      <c r="F10" s="318"/>
      <c r="G10" s="46">
        <v>800</v>
      </c>
      <c r="H10" s="227">
        <v>67</v>
      </c>
      <c r="I10" s="226">
        <v>128</v>
      </c>
      <c r="J10" s="218">
        <f t="shared" ref="J10:J14" si="4">I10/H10</f>
        <v>1.9104477611940298</v>
      </c>
      <c r="K10" s="227">
        <v>66</v>
      </c>
      <c r="L10" s="211">
        <v>113</v>
      </c>
      <c r="M10" s="212">
        <f t="shared" ref="M10:M14" si="5">L10/K10</f>
        <v>1.7121212121212122</v>
      </c>
      <c r="N10" s="237">
        <v>67</v>
      </c>
      <c r="O10" s="217">
        <v>152</v>
      </c>
      <c r="P10" s="218">
        <f t="shared" ref="P10:P14" si="6">O10/N10</f>
        <v>2.2686567164179103</v>
      </c>
      <c r="Q10" s="238">
        <v>66</v>
      </c>
      <c r="R10" s="217">
        <v>52</v>
      </c>
      <c r="S10" s="215">
        <f t="shared" ref="S10:S14" si="7">R10/Q10</f>
        <v>0.78787878787878785</v>
      </c>
      <c r="T10" s="237">
        <v>67</v>
      </c>
      <c r="U10" s="214">
        <v>123</v>
      </c>
      <c r="V10" s="220">
        <f t="shared" si="0"/>
        <v>1.835820895522388</v>
      </c>
      <c r="W10" s="237">
        <v>67</v>
      </c>
      <c r="X10" s="239">
        <v>121</v>
      </c>
      <c r="Y10" s="212">
        <f t="shared" si="1"/>
        <v>1.8059701492537314</v>
      </c>
      <c r="Z10" s="240">
        <v>67</v>
      </c>
      <c r="AA10" s="241">
        <v>142</v>
      </c>
      <c r="AB10" s="263">
        <f t="shared" ref="AB10:AB14" si="8">AA10/Z10</f>
        <v>2.1194029850746268</v>
      </c>
      <c r="AC10" s="267">
        <v>67</v>
      </c>
      <c r="AD10" s="267">
        <v>172</v>
      </c>
      <c r="AE10" s="265">
        <f t="shared" si="2"/>
        <v>2.5671641791044775</v>
      </c>
      <c r="AF10" s="241">
        <v>67</v>
      </c>
      <c r="AG10" s="290">
        <v>167</v>
      </c>
      <c r="AH10" s="289">
        <f t="shared" ref="AH10:AH14" si="9">AG10/AF10</f>
        <v>2.4925373134328357</v>
      </c>
      <c r="AI10" s="293">
        <v>67</v>
      </c>
      <c r="AJ10" s="293">
        <v>148</v>
      </c>
      <c r="AK10" s="289">
        <f t="shared" ref="AK10:AK14" si="10">AJ10/AI10</f>
        <v>2.2089552238805972</v>
      </c>
      <c r="AL10" s="293">
        <v>67</v>
      </c>
      <c r="AM10" s="290">
        <v>156</v>
      </c>
      <c r="AN10" s="289">
        <f t="shared" ref="AN10:AN14" si="11">AM10/AL10</f>
        <v>2.3283582089552239</v>
      </c>
      <c r="AO10" s="242">
        <f>AF10*10</f>
        <v>670</v>
      </c>
      <c r="AP10" s="228">
        <f t="shared" ref="AP10:AP14" si="12">(I10+L10+O10+R10+U10+X10+AA10+AD10+AG10+AJ10+AM10)</f>
        <v>1474</v>
      </c>
      <c r="AQ10" s="243">
        <f t="shared" si="3"/>
        <v>2.2000000000000002</v>
      </c>
    </row>
    <row r="11" spans="1:43" x14ac:dyDescent="0.25">
      <c r="A11" s="315" t="s">
        <v>51</v>
      </c>
      <c r="B11" s="316"/>
      <c r="C11" s="316"/>
      <c r="D11" s="316"/>
      <c r="E11" s="316"/>
      <c r="F11" s="317"/>
      <c r="G11" s="46">
        <v>1600</v>
      </c>
      <c r="H11" s="227">
        <v>134</v>
      </c>
      <c r="I11" s="226">
        <v>147</v>
      </c>
      <c r="J11" s="218">
        <f t="shared" si="4"/>
        <v>1.0970149253731343</v>
      </c>
      <c r="K11" s="227">
        <v>133</v>
      </c>
      <c r="L11" s="211">
        <v>123</v>
      </c>
      <c r="M11" s="212">
        <f t="shared" si="5"/>
        <v>0.92481203007518797</v>
      </c>
      <c r="N11" s="237">
        <v>133</v>
      </c>
      <c r="O11" s="217">
        <v>167</v>
      </c>
      <c r="P11" s="218">
        <f t="shared" si="6"/>
        <v>1.255639097744361</v>
      </c>
      <c r="Q11" s="238">
        <v>133</v>
      </c>
      <c r="R11" s="217">
        <v>75</v>
      </c>
      <c r="S11" s="215">
        <f t="shared" si="7"/>
        <v>0.56390977443609025</v>
      </c>
      <c r="T11" s="237">
        <v>133</v>
      </c>
      <c r="U11" s="214">
        <v>134</v>
      </c>
      <c r="V11" s="220">
        <f t="shared" si="0"/>
        <v>1.0075187969924813</v>
      </c>
      <c r="W11" s="237">
        <v>133</v>
      </c>
      <c r="X11" s="239">
        <v>140</v>
      </c>
      <c r="Y11" s="212">
        <f t="shared" si="1"/>
        <v>1.0526315789473684</v>
      </c>
      <c r="Z11" s="240">
        <v>133</v>
      </c>
      <c r="AA11" s="241">
        <v>153</v>
      </c>
      <c r="AB11" s="263">
        <f t="shared" si="8"/>
        <v>1.1503759398496241</v>
      </c>
      <c r="AC11" s="267">
        <v>134</v>
      </c>
      <c r="AD11" s="267">
        <v>149</v>
      </c>
      <c r="AE11" s="265">
        <f t="shared" si="2"/>
        <v>1.1119402985074627</v>
      </c>
      <c r="AF11" s="241">
        <v>134</v>
      </c>
      <c r="AG11" s="290">
        <v>144</v>
      </c>
      <c r="AH11" s="289">
        <f t="shared" si="9"/>
        <v>1.0746268656716418</v>
      </c>
      <c r="AI11" s="293">
        <v>134</v>
      </c>
      <c r="AJ11" s="293">
        <v>122</v>
      </c>
      <c r="AK11" s="289">
        <f t="shared" si="10"/>
        <v>0.91044776119402981</v>
      </c>
      <c r="AL11" s="293">
        <v>134</v>
      </c>
      <c r="AM11" s="290">
        <v>169</v>
      </c>
      <c r="AN11" s="289">
        <f t="shared" si="11"/>
        <v>1.2611940298507462</v>
      </c>
      <c r="AO11" s="242">
        <f t="shared" ref="AO11:AO14" si="13">AF11*10</f>
        <v>1340</v>
      </c>
      <c r="AP11" s="228">
        <f t="shared" si="12"/>
        <v>1523</v>
      </c>
      <c r="AQ11" s="243">
        <f t="shared" si="3"/>
        <v>1.1365671641791044</v>
      </c>
    </row>
    <row r="12" spans="1:43" x14ac:dyDescent="0.25">
      <c r="A12" s="318" t="s">
        <v>23</v>
      </c>
      <c r="B12" s="318"/>
      <c r="C12" s="318"/>
      <c r="D12" s="318"/>
      <c r="E12" s="318"/>
      <c r="F12" s="318"/>
      <c r="G12" s="46">
        <v>800</v>
      </c>
      <c r="H12" s="227">
        <v>67</v>
      </c>
      <c r="I12" s="226">
        <v>71</v>
      </c>
      <c r="J12" s="218">
        <f t="shared" si="4"/>
        <v>1.0597014925373134</v>
      </c>
      <c r="K12" s="227">
        <v>66</v>
      </c>
      <c r="L12" s="211">
        <v>92</v>
      </c>
      <c r="M12" s="212">
        <f t="shared" si="5"/>
        <v>1.393939393939394</v>
      </c>
      <c r="N12" s="237">
        <v>66</v>
      </c>
      <c r="O12" s="217">
        <v>64</v>
      </c>
      <c r="P12" s="218">
        <f t="shared" si="6"/>
        <v>0.96969696969696972</v>
      </c>
      <c r="Q12" s="238">
        <v>67</v>
      </c>
      <c r="R12" s="217">
        <v>35</v>
      </c>
      <c r="S12" s="215">
        <f t="shared" si="7"/>
        <v>0.52238805970149249</v>
      </c>
      <c r="T12" s="237">
        <v>66</v>
      </c>
      <c r="U12" s="214">
        <v>231</v>
      </c>
      <c r="V12" s="220">
        <f t="shared" si="0"/>
        <v>3.5</v>
      </c>
      <c r="W12" s="237">
        <v>66</v>
      </c>
      <c r="X12" s="239">
        <v>80</v>
      </c>
      <c r="Y12" s="212">
        <f t="shared" si="1"/>
        <v>1.2121212121212122</v>
      </c>
      <c r="Z12" s="240">
        <v>66</v>
      </c>
      <c r="AA12" s="241">
        <v>60</v>
      </c>
      <c r="AB12" s="263">
        <f t="shared" si="8"/>
        <v>0.90909090909090906</v>
      </c>
      <c r="AC12" s="267">
        <v>66</v>
      </c>
      <c r="AD12" s="267">
        <v>73</v>
      </c>
      <c r="AE12" s="265">
        <f t="shared" si="2"/>
        <v>1.106060606060606</v>
      </c>
      <c r="AF12" s="241">
        <v>66</v>
      </c>
      <c r="AG12" s="290">
        <v>90</v>
      </c>
      <c r="AH12" s="289">
        <f t="shared" si="9"/>
        <v>1.3636363636363635</v>
      </c>
      <c r="AI12" s="293">
        <v>66</v>
      </c>
      <c r="AJ12" s="293">
        <v>110</v>
      </c>
      <c r="AK12" s="289">
        <f t="shared" si="10"/>
        <v>1.6666666666666667</v>
      </c>
      <c r="AL12" s="293">
        <v>66</v>
      </c>
      <c r="AM12" s="290">
        <v>110</v>
      </c>
      <c r="AN12" s="289">
        <f t="shared" si="11"/>
        <v>1.6666666666666667</v>
      </c>
      <c r="AO12" s="242">
        <f t="shared" si="13"/>
        <v>660</v>
      </c>
      <c r="AP12" s="228">
        <f t="shared" si="12"/>
        <v>1016</v>
      </c>
      <c r="AQ12" s="243">
        <f t="shared" si="3"/>
        <v>1.5393939393939393</v>
      </c>
    </row>
    <row r="13" spans="1:43" x14ac:dyDescent="0.25">
      <c r="A13" s="315" t="s">
        <v>24</v>
      </c>
      <c r="B13" s="316"/>
      <c r="C13" s="316"/>
      <c r="D13" s="316"/>
      <c r="E13" s="316"/>
      <c r="F13" s="317"/>
      <c r="G13" s="46">
        <v>1500</v>
      </c>
      <c r="H13" s="227">
        <v>125</v>
      </c>
      <c r="I13" s="226">
        <v>60</v>
      </c>
      <c r="J13" s="218">
        <f t="shared" si="4"/>
        <v>0.48</v>
      </c>
      <c r="K13" s="227">
        <v>125</v>
      </c>
      <c r="L13" s="211">
        <v>138</v>
      </c>
      <c r="M13" s="212">
        <f t="shared" si="5"/>
        <v>1.1040000000000001</v>
      </c>
      <c r="N13" s="237">
        <v>125</v>
      </c>
      <c r="O13" s="217">
        <v>114</v>
      </c>
      <c r="P13" s="218">
        <f t="shared" si="6"/>
        <v>0.91200000000000003</v>
      </c>
      <c r="Q13" s="238">
        <v>125</v>
      </c>
      <c r="R13" s="217">
        <v>145</v>
      </c>
      <c r="S13" s="215">
        <f t="shared" si="7"/>
        <v>1.1599999999999999</v>
      </c>
      <c r="T13" s="237">
        <v>125</v>
      </c>
      <c r="U13" s="214">
        <v>280</v>
      </c>
      <c r="V13" s="220">
        <f t="shared" si="0"/>
        <v>2.2400000000000002</v>
      </c>
      <c r="W13" s="237">
        <v>125</v>
      </c>
      <c r="X13" s="239">
        <v>630</v>
      </c>
      <c r="Y13" s="212">
        <f t="shared" si="1"/>
        <v>5.04</v>
      </c>
      <c r="Z13" s="240">
        <v>125</v>
      </c>
      <c r="AA13" s="241">
        <v>60</v>
      </c>
      <c r="AB13" s="263">
        <f t="shared" si="8"/>
        <v>0.48</v>
      </c>
      <c r="AC13" s="267">
        <v>125</v>
      </c>
      <c r="AD13" s="267">
        <v>135</v>
      </c>
      <c r="AE13" s="265">
        <f t="shared" si="2"/>
        <v>1.08</v>
      </c>
      <c r="AF13" s="241">
        <v>125</v>
      </c>
      <c r="AG13" s="290">
        <v>60</v>
      </c>
      <c r="AH13" s="289">
        <f t="shared" si="9"/>
        <v>0.48</v>
      </c>
      <c r="AI13" s="293">
        <v>125</v>
      </c>
      <c r="AJ13" s="293">
        <v>448</v>
      </c>
      <c r="AK13" s="289">
        <f t="shared" si="10"/>
        <v>3.5840000000000001</v>
      </c>
      <c r="AL13" s="293">
        <v>125</v>
      </c>
      <c r="AM13" s="290">
        <v>504</v>
      </c>
      <c r="AN13" s="289">
        <f t="shared" si="11"/>
        <v>4.032</v>
      </c>
      <c r="AO13" s="242">
        <f t="shared" si="13"/>
        <v>1250</v>
      </c>
      <c r="AP13" s="228">
        <f t="shared" si="12"/>
        <v>2574</v>
      </c>
      <c r="AQ13" s="243">
        <f t="shared" si="3"/>
        <v>2.0592000000000001</v>
      </c>
    </row>
    <row r="14" spans="1:43" ht="15.75" thickBot="1" x14ac:dyDescent="0.3">
      <c r="A14" s="318" t="s">
        <v>25</v>
      </c>
      <c r="B14" s="318"/>
      <c r="C14" s="318"/>
      <c r="D14" s="318"/>
      <c r="E14" s="318"/>
      <c r="F14" s="318"/>
      <c r="G14" s="46">
        <v>500</v>
      </c>
      <c r="H14" s="229">
        <v>42</v>
      </c>
      <c r="I14" s="232">
        <v>64</v>
      </c>
      <c r="J14" s="244">
        <f t="shared" si="4"/>
        <v>1.5238095238095237</v>
      </c>
      <c r="K14" s="229">
        <v>42</v>
      </c>
      <c r="L14" s="230">
        <v>48</v>
      </c>
      <c r="M14" s="245">
        <f t="shared" si="5"/>
        <v>1.1428571428571428</v>
      </c>
      <c r="N14" s="233">
        <v>42</v>
      </c>
      <c r="O14" s="234">
        <v>48</v>
      </c>
      <c r="P14" s="244">
        <f t="shared" si="6"/>
        <v>1.1428571428571428</v>
      </c>
      <c r="Q14" s="246">
        <v>42</v>
      </c>
      <c r="R14" s="234">
        <v>30</v>
      </c>
      <c r="S14" s="236">
        <f t="shared" si="7"/>
        <v>0.7142857142857143</v>
      </c>
      <c r="T14" s="233">
        <v>42</v>
      </c>
      <c r="U14" s="247">
        <v>64</v>
      </c>
      <c r="V14" s="248">
        <f t="shared" si="0"/>
        <v>1.5238095238095237</v>
      </c>
      <c r="W14" s="233">
        <v>42</v>
      </c>
      <c r="X14" s="249">
        <v>58</v>
      </c>
      <c r="Y14" s="245">
        <f t="shared" si="1"/>
        <v>1.3809523809523809</v>
      </c>
      <c r="Z14" s="250">
        <v>42</v>
      </c>
      <c r="AA14" s="251">
        <v>54</v>
      </c>
      <c r="AB14" s="263">
        <f t="shared" si="8"/>
        <v>1.2857142857142858</v>
      </c>
      <c r="AC14" s="267">
        <v>42</v>
      </c>
      <c r="AD14" s="267">
        <v>48</v>
      </c>
      <c r="AE14" s="265">
        <f t="shared" si="2"/>
        <v>1.1428571428571428</v>
      </c>
      <c r="AF14" s="241">
        <v>42</v>
      </c>
      <c r="AG14" s="241">
        <v>44</v>
      </c>
      <c r="AH14" s="289">
        <f t="shared" si="9"/>
        <v>1.0476190476190477</v>
      </c>
      <c r="AI14" s="293">
        <v>42</v>
      </c>
      <c r="AJ14" s="293">
        <v>54</v>
      </c>
      <c r="AK14" s="289">
        <f t="shared" si="10"/>
        <v>1.2857142857142858</v>
      </c>
      <c r="AL14" s="293">
        <v>42</v>
      </c>
      <c r="AM14" s="290">
        <v>30</v>
      </c>
      <c r="AN14" s="289">
        <f t="shared" si="11"/>
        <v>0.7142857142857143</v>
      </c>
      <c r="AO14" s="242">
        <f t="shared" si="13"/>
        <v>420</v>
      </c>
      <c r="AP14" s="228">
        <f t="shared" si="12"/>
        <v>542</v>
      </c>
      <c r="AQ14" s="252">
        <f t="shared" si="3"/>
        <v>1.2904761904761906</v>
      </c>
    </row>
    <row r="16" spans="1:43" ht="15" customHeight="1" x14ac:dyDescent="0.25"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</row>
    <row r="17" spans="3:40" x14ac:dyDescent="0.25"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</row>
    <row r="18" spans="3:40" x14ac:dyDescent="0.25"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</row>
    <row r="19" spans="3:40" x14ac:dyDescent="0.25"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</row>
    <row r="20" spans="3:40" x14ac:dyDescent="0.25"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</row>
    <row r="21" spans="3:40" x14ac:dyDescent="0.25"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3:40" x14ac:dyDescent="0.25"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</row>
    <row r="23" spans="3:40" x14ac:dyDescent="0.25"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</row>
    <row r="25" spans="3:40" x14ac:dyDescent="0.25">
      <c r="F25" s="314" t="s">
        <v>62</v>
      </c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</row>
    <row r="26" spans="3:40" x14ac:dyDescent="0.25">
      <c r="F26" s="314" t="s">
        <v>63</v>
      </c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</row>
  </sheetData>
  <mergeCells count="25">
    <mergeCell ref="AI6:AK6"/>
    <mergeCell ref="AF6:AH6"/>
    <mergeCell ref="C2:W2"/>
    <mergeCell ref="C3:W3"/>
    <mergeCell ref="C4:W4"/>
    <mergeCell ref="H6:J6"/>
    <mergeCell ref="K6:M6"/>
    <mergeCell ref="N6:P6"/>
    <mergeCell ref="Q6:S6"/>
    <mergeCell ref="AO6:AQ6"/>
    <mergeCell ref="F26:X26"/>
    <mergeCell ref="A10:F10"/>
    <mergeCell ref="A12:F12"/>
    <mergeCell ref="A13:F13"/>
    <mergeCell ref="A11:F11"/>
    <mergeCell ref="A14:F14"/>
    <mergeCell ref="A9:F9"/>
    <mergeCell ref="A7:F7"/>
    <mergeCell ref="A8:G8"/>
    <mergeCell ref="C16:X23"/>
    <mergeCell ref="F25:X25"/>
    <mergeCell ref="W6:Y6"/>
    <mergeCell ref="Z6:AB6"/>
    <mergeCell ref="AC6:AE6"/>
    <mergeCell ref="AL6:AN6"/>
  </mergeCells>
  <printOptions horizontalCentered="1"/>
  <pageMargins left="0.31496062992125984" right="0.31496062992125984" top="0.74803149606299213" bottom="0.74803149606299213" header="0.31496062992125984" footer="0.31496062992125984"/>
  <pageSetup paperSize="5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"/>
  <sheetViews>
    <sheetView topLeftCell="T1" workbookViewId="0">
      <selection activeCell="AP14" sqref="AP14"/>
    </sheetView>
  </sheetViews>
  <sheetFormatPr baseColWidth="10" defaultRowHeight="15" x14ac:dyDescent="0.25"/>
  <cols>
    <col min="1" max="6" width="5.28515625" customWidth="1"/>
    <col min="7" max="7" width="6.7109375" customWidth="1"/>
    <col min="8" max="19" width="5.7109375" customWidth="1"/>
    <col min="20" max="22" width="5.7109375" style="103" customWidth="1"/>
    <col min="23" max="25" width="5.7109375" customWidth="1"/>
    <col min="26" max="40" width="5.7109375" style="103" customWidth="1"/>
    <col min="41" max="43" width="5.7109375" customWidth="1"/>
  </cols>
  <sheetData>
    <row r="2" spans="1:43" x14ac:dyDescent="0.25">
      <c r="C2" s="314" t="s">
        <v>0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43" x14ac:dyDescent="0.25">
      <c r="C3" s="314" t="s">
        <v>1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43" x14ac:dyDescent="0.25">
      <c r="C4" s="314" t="s">
        <v>48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</row>
    <row r="6" spans="1:43" x14ac:dyDescent="0.25">
      <c r="H6" s="337" t="s">
        <v>86</v>
      </c>
      <c r="I6" s="337"/>
      <c r="J6" s="337"/>
      <c r="K6" s="337" t="s">
        <v>82</v>
      </c>
      <c r="L6" s="337"/>
      <c r="M6" s="337"/>
      <c r="N6" s="337" t="s">
        <v>83</v>
      </c>
      <c r="O6" s="337"/>
      <c r="P6" s="337"/>
      <c r="Q6" s="337" t="s">
        <v>87</v>
      </c>
      <c r="R6" s="337"/>
      <c r="S6" s="337"/>
      <c r="T6" s="344" t="s">
        <v>99</v>
      </c>
      <c r="U6" s="345"/>
      <c r="V6" s="336"/>
      <c r="W6" s="337" t="s">
        <v>106</v>
      </c>
      <c r="X6" s="337"/>
      <c r="Y6" s="337"/>
      <c r="Z6" s="344" t="s">
        <v>110</v>
      </c>
      <c r="AA6" s="345"/>
      <c r="AB6" s="336"/>
      <c r="AC6" s="344" t="s">
        <v>133</v>
      </c>
      <c r="AD6" s="345"/>
      <c r="AE6" s="336"/>
      <c r="AF6" s="344" t="s">
        <v>135</v>
      </c>
      <c r="AG6" s="345"/>
      <c r="AH6" s="336"/>
      <c r="AI6" s="344" t="s">
        <v>136</v>
      </c>
      <c r="AJ6" s="345"/>
      <c r="AK6" s="336"/>
      <c r="AL6" s="344" t="s">
        <v>137</v>
      </c>
      <c r="AM6" s="345"/>
      <c r="AN6" s="336"/>
      <c r="AO6" s="337" t="s">
        <v>131</v>
      </c>
      <c r="AP6" s="337"/>
      <c r="AQ6" s="337"/>
    </row>
    <row r="7" spans="1:43" ht="65.099999999999994" customHeight="1" x14ac:dyDescent="0.25">
      <c r="A7" s="359" t="s">
        <v>108</v>
      </c>
      <c r="B7" s="360"/>
      <c r="C7" s="360"/>
      <c r="D7" s="360"/>
      <c r="E7" s="360"/>
      <c r="F7" s="361"/>
      <c r="G7" s="32" t="s">
        <v>94</v>
      </c>
      <c r="H7" s="32" t="s">
        <v>93</v>
      </c>
      <c r="I7" s="32" t="s">
        <v>80</v>
      </c>
      <c r="J7" s="32" t="s">
        <v>81</v>
      </c>
      <c r="K7" s="32" t="s">
        <v>79</v>
      </c>
      <c r="L7" s="32" t="s">
        <v>80</v>
      </c>
      <c r="M7" s="32" t="s">
        <v>81</v>
      </c>
      <c r="N7" s="32" t="s">
        <v>79</v>
      </c>
      <c r="O7" s="82" t="s">
        <v>80</v>
      </c>
      <c r="P7" s="82" t="s">
        <v>81</v>
      </c>
      <c r="Q7" s="82" t="s">
        <v>79</v>
      </c>
      <c r="R7" s="82" t="s">
        <v>80</v>
      </c>
      <c r="S7" s="82" t="s">
        <v>81</v>
      </c>
      <c r="T7" s="82" t="s">
        <v>79</v>
      </c>
      <c r="U7" s="82" t="s">
        <v>100</v>
      </c>
      <c r="V7" s="82" t="s">
        <v>81</v>
      </c>
      <c r="W7" s="82" t="s">
        <v>79</v>
      </c>
      <c r="X7" s="83" t="s">
        <v>80</v>
      </c>
      <c r="Y7" s="83" t="s">
        <v>81</v>
      </c>
      <c r="Z7" s="83" t="s">
        <v>79</v>
      </c>
      <c r="AA7" s="83" t="s">
        <v>80</v>
      </c>
      <c r="AB7" s="83" t="s">
        <v>81</v>
      </c>
      <c r="AC7" s="83" t="s">
        <v>79</v>
      </c>
      <c r="AD7" s="83" t="s">
        <v>80</v>
      </c>
      <c r="AE7" s="83" t="s">
        <v>81</v>
      </c>
      <c r="AF7" s="83" t="s">
        <v>79</v>
      </c>
      <c r="AG7" s="83" t="s">
        <v>80</v>
      </c>
      <c r="AH7" s="83" t="s">
        <v>81</v>
      </c>
      <c r="AI7" s="83" t="s">
        <v>79</v>
      </c>
      <c r="AJ7" s="83" t="s">
        <v>80</v>
      </c>
      <c r="AK7" s="83" t="s">
        <v>81</v>
      </c>
      <c r="AL7" s="83" t="s">
        <v>79</v>
      </c>
      <c r="AM7" s="83" t="s">
        <v>80</v>
      </c>
      <c r="AN7" s="83" t="s">
        <v>81</v>
      </c>
      <c r="AO7" s="82" t="s">
        <v>79</v>
      </c>
      <c r="AP7" s="82" t="s">
        <v>80</v>
      </c>
      <c r="AQ7" s="82" t="s">
        <v>81</v>
      </c>
    </row>
    <row r="8" spans="1:43" x14ac:dyDescent="0.25">
      <c r="A8" s="368" t="s">
        <v>26</v>
      </c>
      <c r="B8" s="369"/>
      <c r="C8" s="369"/>
      <c r="D8" s="369"/>
      <c r="E8" s="369"/>
      <c r="F8" s="369"/>
      <c r="G8" s="369"/>
      <c r="H8" s="66"/>
      <c r="I8" s="8"/>
      <c r="J8" s="67"/>
      <c r="K8" s="67"/>
      <c r="L8" s="18"/>
      <c r="M8" s="67"/>
      <c r="N8" s="67"/>
      <c r="O8" s="14"/>
      <c r="P8" s="14"/>
      <c r="Q8" s="14"/>
      <c r="R8" s="14"/>
      <c r="S8" s="14"/>
      <c r="T8" s="14"/>
      <c r="U8" s="14"/>
      <c r="V8" s="14"/>
      <c r="W8" s="15"/>
      <c r="X8" s="7"/>
      <c r="AH8" s="103" t="s">
        <v>3</v>
      </c>
    </row>
    <row r="9" spans="1:43" x14ac:dyDescent="0.25">
      <c r="A9" s="315" t="s">
        <v>107</v>
      </c>
      <c r="B9" s="316"/>
      <c r="C9" s="316"/>
      <c r="D9" s="316"/>
      <c r="E9" s="316"/>
      <c r="F9" s="317"/>
      <c r="G9" s="146">
        <v>3200</v>
      </c>
      <c r="H9" s="146">
        <v>266</v>
      </c>
      <c r="I9" s="146">
        <v>90</v>
      </c>
      <c r="J9" s="111">
        <f>I9/H9</f>
        <v>0.33834586466165412</v>
      </c>
      <c r="K9" s="146">
        <v>266</v>
      </c>
      <c r="L9" s="146">
        <v>684</v>
      </c>
      <c r="M9" s="111">
        <f>L9/K9</f>
        <v>2.5714285714285716</v>
      </c>
      <c r="N9" s="146">
        <v>266</v>
      </c>
      <c r="O9" s="147">
        <v>1078</v>
      </c>
      <c r="P9" s="134">
        <f>O9/N9</f>
        <v>4.0526315789473681</v>
      </c>
      <c r="Q9" s="146">
        <v>266</v>
      </c>
      <c r="R9" s="147">
        <v>458</v>
      </c>
      <c r="S9" s="134">
        <f>R9/Q9</f>
        <v>1.7218045112781954</v>
      </c>
      <c r="T9" s="146">
        <v>266</v>
      </c>
      <c r="U9" s="135">
        <v>591</v>
      </c>
      <c r="V9" s="134">
        <f>U9/T9</f>
        <v>2.2218045112781954</v>
      </c>
      <c r="W9" s="116">
        <v>266</v>
      </c>
      <c r="X9" s="148">
        <v>993</v>
      </c>
      <c r="Y9" s="149">
        <f>X9/W9</f>
        <v>3.7330827067669174</v>
      </c>
      <c r="Z9" s="165">
        <v>266</v>
      </c>
      <c r="AA9" s="165">
        <v>1094</v>
      </c>
      <c r="AB9" s="149">
        <f>AA9/Z9</f>
        <v>4.1127819548872182</v>
      </c>
      <c r="AC9" s="148">
        <v>266</v>
      </c>
      <c r="AD9" s="148">
        <v>1067</v>
      </c>
      <c r="AE9" s="149">
        <f>AD9/AC9</f>
        <v>4.011278195488722</v>
      </c>
      <c r="AF9" s="148">
        <v>266</v>
      </c>
      <c r="AG9" s="165">
        <v>742</v>
      </c>
      <c r="AH9" s="149">
        <f>AG9/AF9</f>
        <v>2.7894736842105261</v>
      </c>
      <c r="AI9" s="148">
        <v>266</v>
      </c>
      <c r="AJ9" s="165">
        <v>990</v>
      </c>
      <c r="AK9" s="149">
        <f>AJ9/AI9</f>
        <v>3.7218045112781954</v>
      </c>
      <c r="AL9" s="148">
        <v>266</v>
      </c>
      <c r="AM9" s="165">
        <v>1143</v>
      </c>
      <c r="AN9" s="149">
        <f>AM9/AL9</f>
        <v>4.2969924812030076</v>
      </c>
      <c r="AO9" s="137">
        <f>266.6*11</f>
        <v>2932.6000000000004</v>
      </c>
      <c r="AP9" s="151">
        <v>8930</v>
      </c>
      <c r="AQ9" s="152">
        <f>AP9/AO9</f>
        <v>3.0450794516811017</v>
      </c>
    </row>
    <row r="10" spans="1:43" x14ac:dyDescent="0.25">
      <c r="A10" s="315" t="s">
        <v>73</v>
      </c>
      <c r="B10" s="316"/>
      <c r="C10" s="316"/>
      <c r="D10" s="316"/>
      <c r="E10" s="316"/>
      <c r="F10" s="317"/>
      <c r="G10" s="146">
        <v>2000</v>
      </c>
      <c r="H10" s="146">
        <v>167</v>
      </c>
      <c r="I10" s="146">
        <v>0</v>
      </c>
      <c r="J10" s="111">
        <f t="shared" ref="J10:J13" si="0">I10/H10</f>
        <v>0</v>
      </c>
      <c r="K10" s="146">
        <v>167</v>
      </c>
      <c r="L10" s="146">
        <v>544</v>
      </c>
      <c r="M10" s="111">
        <f t="shared" ref="M10:M13" si="1">L10/K10</f>
        <v>3.2574850299401197</v>
      </c>
      <c r="N10" s="146">
        <v>167</v>
      </c>
      <c r="O10" s="116">
        <v>918</v>
      </c>
      <c r="P10" s="134">
        <f t="shared" ref="P10:P13" si="2">O10/N10</f>
        <v>5.4970059880239521</v>
      </c>
      <c r="Q10" s="146">
        <v>167</v>
      </c>
      <c r="R10" s="116">
        <v>408</v>
      </c>
      <c r="S10" s="134">
        <f t="shared" ref="S10:S13" si="3">R10/Q10</f>
        <v>2.44311377245509</v>
      </c>
      <c r="T10" s="146">
        <v>167</v>
      </c>
      <c r="U10" s="135">
        <v>535</v>
      </c>
      <c r="V10" s="134">
        <f>U10/T10</f>
        <v>3.2035928143712575</v>
      </c>
      <c r="W10" s="116">
        <v>168</v>
      </c>
      <c r="X10" s="148">
        <v>693</v>
      </c>
      <c r="Y10" s="149">
        <f>X10/W10</f>
        <v>4.125</v>
      </c>
      <c r="Z10" s="165">
        <v>168</v>
      </c>
      <c r="AA10" s="165">
        <v>936</v>
      </c>
      <c r="AB10" s="149">
        <f t="shared" ref="AB10:AB13" si="4">AA10/Z10</f>
        <v>5.5714285714285712</v>
      </c>
      <c r="AC10" s="148">
        <v>168</v>
      </c>
      <c r="AD10" s="148">
        <v>796</v>
      </c>
      <c r="AE10" s="149">
        <f>AD10/AC10</f>
        <v>4.7380952380952381</v>
      </c>
      <c r="AF10" s="148">
        <v>168</v>
      </c>
      <c r="AG10" s="165">
        <v>587</v>
      </c>
      <c r="AH10" s="149">
        <f t="shared" ref="AH10:AH13" si="5">AG10/AF10</f>
        <v>3.4940476190476191</v>
      </c>
      <c r="AI10" s="148">
        <v>168</v>
      </c>
      <c r="AJ10" s="165">
        <v>783</v>
      </c>
      <c r="AK10" s="149">
        <f>AJ10/AI10</f>
        <v>4.6607142857142856</v>
      </c>
      <c r="AL10" s="148">
        <v>168</v>
      </c>
      <c r="AM10" s="165">
        <v>954</v>
      </c>
      <c r="AN10" s="149">
        <f t="shared" ref="AN10:AN13" si="6">AM10/AL10</f>
        <v>5.6785714285714288</v>
      </c>
      <c r="AO10" s="137">
        <f>166.6*11</f>
        <v>1832.6</v>
      </c>
      <c r="AP10" s="151">
        <v>6218</v>
      </c>
      <c r="AQ10" s="152">
        <f t="shared" ref="AQ10:AQ13" si="7">AP10/AO10</f>
        <v>3.3929935610607882</v>
      </c>
    </row>
    <row r="11" spans="1:43" x14ac:dyDescent="0.25">
      <c r="A11" s="315" t="s">
        <v>27</v>
      </c>
      <c r="B11" s="316"/>
      <c r="C11" s="316"/>
      <c r="D11" s="316"/>
      <c r="E11" s="316"/>
      <c r="F11" s="317"/>
      <c r="G11" s="110">
        <v>1200</v>
      </c>
      <c r="H11" s="110">
        <v>100</v>
      </c>
      <c r="I11" s="110">
        <v>79</v>
      </c>
      <c r="J11" s="111">
        <f t="shared" si="0"/>
        <v>0.79</v>
      </c>
      <c r="K11" s="110">
        <v>100</v>
      </c>
      <c r="L11" s="110">
        <v>127</v>
      </c>
      <c r="M11" s="111">
        <f t="shared" si="1"/>
        <v>1.27</v>
      </c>
      <c r="N11" s="110">
        <v>100</v>
      </c>
      <c r="O11" s="116">
        <v>153</v>
      </c>
      <c r="P11" s="134">
        <f t="shared" si="2"/>
        <v>1.53</v>
      </c>
      <c r="Q11" s="110">
        <v>100</v>
      </c>
      <c r="R11" s="116">
        <v>50</v>
      </c>
      <c r="S11" s="134">
        <f t="shared" si="3"/>
        <v>0.5</v>
      </c>
      <c r="T11" s="110">
        <v>100</v>
      </c>
      <c r="U11" s="135">
        <v>89</v>
      </c>
      <c r="V11" s="134">
        <f>U11/T11</f>
        <v>0.89</v>
      </c>
      <c r="W11" s="135">
        <v>100</v>
      </c>
      <c r="X11" s="148">
        <v>50</v>
      </c>
      <c r="Y11" s="149">
        <f>X11/W11</f>
        <v>0.5</v>
      </c>
      <c r="Z11" s="165">
        <v>100</v>
      </c>
      <c r="AA11" s="165">
        <v>158</v>
      </c>
      <c r="AB11" s="149">
        <f t="shared" si="4"/>
        <v>1.58</v>
      </c>
      <c r="AC11" s="148">
        <v>158</v>
      </c>
      <c r="AD11" s="148">
        <v>271</v>
      </c>
      <c r="AE11" s="149">
        <f>AD11/AC11</f>
        <v>1.7151898734177216</v>
      </c>
      <c r="AF11" s="148">
        <v>158</v>
      </c>
      <c r="AG11" s="165">
        <v>155</v>
      </c>
      <c r="AH11" s="149">
        <f t="shared" si="5"/>
        <v>0.98101265822784811</v>
      </c>
      <c r="AI11" s="148">
        <v>158</v>
      </c>
      <c r="AJ11" s="165">
        <v>237</v>
      </c>
      <c r="AK11" s="149">
        <f>AJ11/AI11</f>
        <v>1.5</v>
      </c>
      <c r="AL11" s="148">
        <v>158</v>
      </c>
      <c r="AM11" s="165">
        <v>189</v>
      </c>
      <c r="AN11" s="149">
        <f t="shared" si="6"/>
        <v>1.1962025316455696</v>
      </c>
      <c r="AO11" s="137">
        <f>100*11</f>
        <v>1100</v>
      </c>
      <c r="AP11" s="151">
        <v>1400</v>
      </c>
      <c r="AQ11" s="152">
        <f t="shared" si="7"/>
        <v>1.2727272727272727</v>
      </c>
    </row>
    <row r="12" spans="1:43" x14ac:dyDescent="0.25">
      <c r="A12" s="318" t="s">
        <v>28</v>
      </c>
      <c r="B12" s="318"/>
      <c r="C12" s="318"/>
      <c r="D12" s="318"/>
      <c r="E12" s="318"/>
      <c r="F12" s="318"/>
      <c r="G12" s="139">
        <v>2800</v>
      </c>
      <c r="H12" s="139">
        <v>254</v>
      </c>
      <c r="I12" s="139">
        <v>90</v>
      </c>
      <c r="J12" s="111">
        <f t="shared" si="0"/>
        <v>0.3543307086614173</v>
      </c>
      <c r="K12" s="139">
        <v>254</v>
      </c>
      <c r="L12" s="139">
        <v>156</v>
      </c>
      <c r="M12" s="111">
        <f t="shared" si="1"/>
        <v>0.61417322834645671</v>
      </c>
      <c r="N12" s="139">
        <v>254</v>
      </c>
      <c r="O12" s="116">
        <v>210</v>
      </c>
      <c r="P12" s="134">
        <f t="shared" si="2"/>
        <v>0.82677165354330706</v>
      </c>
      <c r="Q12" s="139">
        <v>254</v>
      </c>
      <c r="R12" s="116">
        <v>90</v>
      </c>
      <c r="S12" s="134">
        <f t="shared" si="3"/>
        <v>0.3543307086614173</v>
      </c>
      <c r="T12" s="139">
        <v>254</v>
      </c>
      <c r="U12" s="135">
        <v>129</v>
      </c>
      <c r="V12" s="134">
        <f>U12/T12</f>
        <v>0.50787401574803148</v>
      </c>
      <c r="W12" s="116">
        <v>254</v>
      </c>
      <c r="X12" s="148">
        <v>227</v>
      </c>
      <c r="Y12" s="149">
        <f>X12/W12</f>
        <v>0.89370078740157477</v>
      </c>
      <c r="Z12" s="165">
        <v>227</v>
      </c>
      <c r="AA12" s="165">
        <v>249</v>
      </c>
      <c r="AB12" s="149">
        <f t="shared" si="4"/>
        <v>1.0969162995594715</v>
      </c>
      <c r="AC12" s="148">
        <v>227</v>
      </c>
      <c r="AD12" s="148">
        <v>242</v>
      </c>
      <c r="AE12" s="149">
        <f>AD12/AC12</f>
        <v>1.0660792951541851</v>
      </c>
      <c r="AF12" s="148">
        <v>227</v>
      </c>
      <c r="AG12" s="165">
        <v>169</v>
      </c>
      <c r="AH12" s="149">
        <f t="shared" si="5"/>
        <v>0.74449339207048459</v>
      </c>
      <c r="AI12" s="148">
        <v>227</v>
      </c>
      <c r="AJ12" s="165">
        <v>258</v>
      </c>
      <c r="AK12" s="149">
        <f>AJ12/AI12</f>
        <v>1.1365638766519823</v>
      </c>
      <c r="AL12" s="148">
        <v>227</v>
      </c>
      <c r="AM12" s="165">
        <v>273</v>
      </c>
      <c r="AN12" s="149">
        <f t="shared" si="6"/>
        <v>1.2026431718061674</v>
      </c>
      <c r="AO12" s="137">
        <f>233.3*11</f>
        <v>2566.3000000000002</v>
      </c>
      <c r="AP12" s="151">
        <f>I12+L12+O12+R12+U12+X12+AA12+AD12+AG12+AJ12+AM12</f>
        <v>2093</v>
      </c>
      <c r="AQ12" s="152">
        <f t="shared" si="7"/>
        <v>0.81557105560534615</v>
      </c>
    </row>
    <row r="13" spans="1:43" x14ac:dyDescent="0.25">
      <c r="A13" s="318" t="s">
        <v>74</v>
      </c>
      <c r="B13" s="318"/>
      <c r="C13" s="318"/>
      <c r="D13" s="318"/>
      <c r="E13" s="318"/>
      <c r="F13" s="318"/>
      <c r="G13" s="139">
        <v>750</v>
      </c>
      <c r="H13" s="139">
        <v>62</v>
      </c>
      <c r="I13" s="139">
        <v>98</v>
      </c>
      <c r="J13" s="111">
        <f t="shared" si="0"/>
        <v>1.5806451612903225</v>
      </c>
      <c r="K13" s="139">
        <v>62</v>
      </c>
      <c r="L13" s="139">
        <v>190</v>
      </c>
      <c r="M13" s="111">
        <f t="shared" si="1"/>
        <v>3.064516129032258</v>
      </c>
      <c r="N13" s="139">
        <v>62</v>
      </c>
      <c r="O13" s="116">
        <v>198</v>
      </c>
      <c r="P13" s="134">
        <f t="shared" si="2"/>
        <v>3.193548387096774</v>
      </c>
      <c r="Q13" s="139">
        <v>62</v>
      </c>
      <c r="R13" s="116">
        <v>0</v>
      </c>
      <c r="S13" s="134">
        <f t="shared" si="3"/>
        <v>0</v>
      </c>
      <c r="T13" s="139">
        <v>62</v>
      </c>
      <c r="U13" s="135">
        <v>244</v>
      </c>
      <c r="V13" s="134">
        <f>U13/T13</f>
        <v>3.935483870967742</v>
      </c>
      <c r="W13" s="135">
        <v>62</v>
      </c>
      <c r="X13" s="148">
        <v>254</v>
      </c>
      <c r="Y13" s="149">
        <f>X13/W13</f>
        <v>4.096774193548387</v>
      </c>
      <c r="Z13" s="165">
        <v>62</v>
      </c>
      <c r="AA13" s="165">
        <v>46</v>
      </c>
      <c r="AB13" s="149">
        <f t="shared" si="4"/>
        <v>0.74193548387096775</v>
      </c>
      <c r="AC13" s="148">
        <v>62</v>
      </c>
      <c r="AD13" s="148">
        <v>350</v>
      </c>
      <c r="AE13" s="149">
        <f>AD13/AC13</f>
        <v>5.645161290322581</v>
      </c>
      <c r="AF13" s="148">
        <v>62</v>
      </c>
      <c r="AG13" s="165">
        <v>304</v>
      </c>
      <c r="AH13" s="149">
        <f t="shared" si="5"/>
        <v>4.903225806451613</v>
      </c>
      <c r="AI13" s="148">
        <v>62</v>
      </c>
      <c r="AJ13" s="165">
        <v>180</v>
      </c>
      <c r="AK13" s="149">
        <f>AJ13/AI13</f>
        <v>2.903225806451613</v>
      </c>
      <c r="AL13" s="148">
        <v>62</v>
      </c>
      <c r="AM13" s="165">
        <v>479</v>
      </c>
      <c r="AN13" s="149">
        <f t="shared" si="6"/>
        <v>7.725806451612903</v>
      </c>
      <c r="AO13" s="137">
        <v>688</v>
      </c>
      <c r="AP13" s="151">
        <f>I13+L13+O13+R13+U13+X13+AA13+AD13+AG13++AJ13+AM13</f>
        <v>2343</v>
      </c>
      <c r="AQ13" s="152">
        <f t="shared" si="7"/>
        <v>3.4055232558139537</v>
      </c>
    </row>
    <row r="14" spans="1:43" x14ac:dyDescent="0.25">
      <c r="A14" s="150"/>
      <c r="B14" s="150"/>
      <c r="C14" s="150"/>
      <c r="D14" s="150"/>
      <c r="E14" s="150"/>
      <c r="F14" s="150"/>
    </row>
    <row r="15" spans="1:43" x14ac:dyDescent="0.25"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</row>
    <row r="16" spans="1:43" x14ac:dyDescent="0.25"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</row>
    <row r="17" spans="3:24" x14ac:dyDescent="0.25"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</row>
    <row r="18" spans="3:24" x14ac:dyDescent="0.25"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</row>
    <row r="19" spans="3:24" x14ac:dyDescent="0.25"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</row>
    <row r="20" spans="3:24" x14ac:dyDescent="0.25"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</row>
    <row r="21" spans="3:24" x14ac:dyDescent="0.25"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</row>
    <row r="22" spans="3:24" x14ac:dyDescent="0.25"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</row>
    <row r="23" spans="3:24" x14ac:dyDescent="0.25"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</row>
    <row r="24" spans="3:24" x14ac:dyDescent="0.25">
      <c r="E24" s="314" t="s">
        <v>60</v>
      </c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</row>
    <row r="25" spans="3:24" x14ac:dyDescent="0.25">
      <c r="F25" s="314" t="s">
        <v>61</v>
      </c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</row>
  </sheetData>
  <mergeCells count="25">
    <mergeCell ref="AO6:AQ6"/>
    <mergeCell ref="H6:J6"/>
    <mergeCell ref="K6:M6"/>
    <mergeCell ref="N6:P6"/>
    <mergeCell ref="Q6:S6"/>
    <mergeCell ref="W6:Y6"/>
    <mergeCell ref="T6:V6"/>
    <mergeCell ref="Z6:AB6"/>
    <mergeCell ref="AC6:AE6"/>
    <mergeCell ref="AF6:AH6"/>
    <mergeCell ref="AI6:AK6"/>
    <mergeCell ref="AL6:AN6"/>
    <mergeCell ref="A9:F9"/>
    <mergeCell ref="A10:F10"/>
    <mergeCell ref="A7:F7"/>
    <mergeCell ref="A8:G8"/>
    <mergeCell ref="C2:Q2"/>
    <mergeCell ref="C3:Q3"/>
    <mergeCell ref="C4:Q4"/>
    <mergeCell ref="F25:W25"/>
    <mergeCell ref="C15:X23"/>
    <mergeCell ref="E24:W24"/>
    <mergeCell ref="A11:F11"/>
    <mergeCell ref="A12:F12"/>
    <mergeCell ref="A13:F1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6"/>
  <sheetViews>
    <sheetView topLeftCell="T5" workbookViewId="0">
      <selection activeCell="AQ15" sqref="AQ15"/>
    </sheetView>
  </sheetViews>
  <sheetFormatPr baseColWidth="10" defaultRowHeight="15" x14ac:dyDescent="0.25"/>
  <cols>
    <col min="1" max="6" width="5.28515625" customWidth="1"/>
    <col min="7" max="7" width="6.7109375" customWidth="1"/>
    <col min="8" max="19" width="5.7109375" customWidth="1"/>
    <col min="20" max="22" width="5.7109375" style="103" customWidth="1"/>
    <col min="23" max="25" width="5.7109375" customWidth="1"/>
    <col min="26" max="40" width="5.7109375" style="103" customWidth="1"/>
    <col min="41" max="43" width="5.7109375" customWidth="1"/>
  </cols>
  <sheetData>
    <row r="2" spans="1:43" x14ac:dyDescent="0.25">
      <c r="C2" s="314" t="s">
        <v>0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</row>
    <row r="3" spans="1:43" x14ac:dyDescent="0.25">
      <c r="C3" s="314" t="s">
        <v>29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</row>
    <row r="4" spans="1:43" x14ac:dyDescent="0.25">
      <c r="C4" s="314" t="s">
        <v>48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</row>
    <row r="6" spans="1:43" ht="15.75" thickBot="1" x14ac:dyDescent="0.3"/>
    <row r="7" spans="1:43" ht="15.75" thickBot="1" x14ac:dyDescent="0.3">
      <c r="A7" s="10"/>
      <c r="B7" s="10"/>
      <c r="C7" s="10"/>
      <c r="D7" s="10"/>
      <c r="E7" s="10"/>
      <c r="F7" s="10"/>
      <c r="G7" s="10"/>
      <c r="H7" s="385" t="s">
        <v>86</v>
      </c>
      <c r="I7" s="386"/>
      <c r="J7" s="387"/>
      <c r="K7" s="385" t="s">
        <v>82</v>
      </c>
      <c r="L7" s="388"/>
      <c r="M7" s="389"/>
      <c r="N7" s="385" t="s">
        <v>83</v>
      </c>
      <c r="O7" s="388"/>
      <c r="P7" s="389"/>
      <c r="Q7" s="390" t="s">
        <v>87</v>
      </c>
      <c r="R7" s="391"/>
      <c r="S7" s="392"/>
      <c r="T7" s="376" t="s">
        <v>99</v>
      </c>
      <c r="U7" s="377"/>
      <c r="V7" s="377"/>
      <c r="W7" s="390" t="s">
        <v>106</v>
      </c>
      <c r="X7" s="391"/>
      <c r="Y7" s="392"/>
      <c r="Z7" s="376" t="s">
        <v>110</v>
      </c>
      <c r="AA7" s="377"/>
      <c r="AB7" s="378"/>
      <c r="AC7" s="379" t="s">
        <v>133</v>
      </c>
      <c r="AD7" s="380"/>
      <c r="AE7" s="381"/>
      <c r="AF7" s="376" t="s">
        <v>135</v>
      </c>
      <c r="AG7" s="377"/>
      <c r="AH7" s="377"/>
      <c r="AI7" s="382" t="s">
        <v>136</v>
      </c>
      <c r="AJ7" s="383"/>
      <c r="AK7" s="384"/>
      <c r="AL7" s="382" t="s">
        <v>137</v>
      </c>
      <c r="AM7" s="383"/>
      <c r="AN7" s="384"/>
      <c r="AO7" s="370" t="s">
        <v>131</v>
      </c>
      <c r="AP7" s="347"/>
      <c r="AQ7" s="347"/>
    </row>
    <row r="8" spans="1:43" ht="48" customHeight="1" x14ac:dyDescent="0.25">
      <c r="A8" s="375" t="s">
        <v>6</v>
      </c>
      <c r="B8" s="375"/>
      <c r="C8" s="375"/>
      <c r="D8" s="375"/>
      <c r="E8" s="375"/>
      <c r="F8" s="375"/>
      <c r="G8" s="37" t="s">
        <v>47</v>
      </c>
      <c r="H8" s="48" t="s">
        <v>88</v>
      </c>
      <c r="I8" s="32" t="s">
        <v>91</v>
      </c>
      <c r="J8" s="71" t="s">
        <v>95</v>
      </c>
      <c r="K8" s="48" t="s">
        <v>88</v>
      </c>
      <c r="L8" s="32" t="s">
        <v>91</v>
      </c>
      <c r="M8" s="71" t="s">
        <v>90</v>
      </c>
      <c r="N8" s="48" t="s">
        <v>88</v>
      </c>
      <c r="O8" s="30" t="s">
        <v>91</v>
      </c>
      <c r="P8" s="49" t="s">
        <v>90</v>
      </c>
      <c r="Q8" s="53" t="s">
        <v>88</v>
      </c>
      <c r="R8" s="30" t="s">
        <v>91</v>
      </c>
      <c r="S8" s="51" t="s">
        <v>90</v>
      </c>
      <c r="T8" s="102" t="s">
        <v>79</v>
      </c>
      <c r="U8" s="102" t="s">
        <v>100</v>
      </c>
      <c r="V8" s="51" t="s">
        <v>81</v>
      </c>
      <c r="W8" s="53" t="s">
        <v>79</v>
      </c>
      <c r="X8" s="29" t="s">
        <v>80</v>
      </c>
      <c r="Y8" s="205" t="s">
        <v>81</v>
      </c>
      <c r="Z8" s="200" t="s">
        <v>79</v>
      </c>
      <c r="AA8" s="199" t="s">
        <v>80</v>
      </c>
      <c r="AB8" s="199" t="s">
        <v>81</v>
      </c>
      <c r="AC8" s="29" t="s">
        <v>79</v>
      </c>
      <c r="AD8" s="29" t="s">
        <v>80</v>
      </c>
      <c r="AE8" s="29" t="s">
        <v>81</v>
      </c>
      <c r="AF8" s="283" t="s">
        <v>79</v>
      </c>
      <c r="AG8" s="283" t="s">
        <v>80</v>
      </c>
      <c r="AH8" s="283" t="s">
        <v>81</v>
      </c>
      <c r="AI8" s="296" t="s">
        <v>79</v>
      </c>
      <c r="AJ8" s="288" t="s">
        <v>80</v>
      </c>
      <c r="AK8" s="288" t="s">
        <v>81</v>
      </c>
      <c r="AL8" s="288" t="s">
        <v>79</v>
      </c>
      <c r="AM8" s="288" t="s">
        <v>80</v>
      </c>
      <c r="AN8" s="288" t="s">
        <v>81</v>
      </c>
      <c r="AO8" s="198" t="s">
        <v>93</v>
      </c>
      <c r="AP8" s="164" t="s">
        <v>80</v>
      </c>
      <c r="AQ8" s="174" t="s">
        <v>81</v>
      </c>
    </row>
    <row r="9" spans="1:43" x14ac:dyDescent="0.25">
      <c r="A9" s="33" t="s">
        <v>76</v>
      </c>
      <c r="B9" s="34"/>
      <c r="C9" s="34"/>
      <c r="D9" s="34"/>
      <c r="E9" s="34"/>
      <c r="F9" s="34"/>
      <c r="G9" s="10"/>
      <c r="H9" s="85"/>
      <c r="I9" s="10"/>
      <c r="J9" s="86" t="s">
        <v>3</v>
      </c>
      <c r="K9" s="85"/>
      <c r="L9" s="10"/>
      <c r="M9" s="86" t="s">
        <v>3</v>
      </c>
      <c r="N9" s="85"/>
      <c r="O9" s="87"/>
      <c r="P9" s="88" t="s">
        <v>3</v>
      </c>
      <c r="Q9" s="89"/>
      <c r="R9" s="87"/>
      <c r="S9" s="88" t="s">
        <v>3</v>
      </c>
      <c r="T9" s="142"/>
      <c r="U9" s="142"/>
      <c r="V9" s="142"/>
      <c r="W9" s="89"/>
      <c r="X9" s="87"/>
      <c r="Y9" s="88" t="s">
        <v>3</v>
      </c>
      <c r="Z9" s="201"/>
      <c r="AA9" s="142"/>
      <c r="AB9" s="142" t="s">
        <v>3</v>
      </c>
      <c r="AC9" s="269"/>
      <c r="AD9" s="269"/>
      <c r="AE9" s="269" t="s">
        <v>3</v>
      </c>
      <c r="AF9" s="142"/>
      <c r="AG9" s="142"/>
      <c r="AH9" s="142" t="s">
        <v>3</v>
      </c>
      <c r="AI9" s="142"/>
      <c r="AJ9" s="142"/>
      <c r="AK9" s="142" t="s">
        <v>3</v>
      </c>
      <c r="AL9" s="142"/>
      <c r="AM9" s="142"/>
      <c r="AN9" s="142"/>
      <c r="AO9" s="87"/>
      <c r="AP9" s="87"/>
      <c r="AQ9" s="175" t="s">
        <v>3</v>
      </c>
    </row>
    <row r="10" spans="1:43" x14ac:dyDescent="0.25">
      <c r="A10" s="371" t="s">
        <v>30</v>
      </c>
      <c r="B10" s="372"/>
      <c r="C10" s="372"/>
      <c r="D10" s="372"/>
      <c r="E10" s="372"/>
      <c r="F10" s="373"/>
      <c r="G10" s="110">
        <v>90</v>
      </c>
      <c r="H10" s="140">
        <v>90</v>
      </c>
      <c r="I10" s="139">
        <v>91</v>
      </c>
      <c r="J10" s="117">
        <f>I10/H10</f>
        <v>1.0111111111111111</v>
      </c>
      <c r="K10" s="140">
        <v>90</v>
      </c>
      <c r="L10" s="139">
        <v>91</v>
      </c>
      <c r="M10" s="117">
        <f>L10/K10</f>
        <v>1.0111111111111111</v>
      </c>
      <c r="N10" s="140">
        <v>90</v>
      </c>
      <c r="O10" s="116">
        <v>91</v>
      </c>
      <c r="P10" s="117">
        <f>O10/N10</f>
        <v>1.0111111111111111</v>
      </c>
      <c r="Q10" s="112">
        <v>90</v>
      </c>
      <c r="R10" s="116">
        <v>91</v>
      </c>
      <c r="S10" s="111">
        <f>R10/Q10</f>
        <v>1.0111111111111111</v>
      </c>
      <c r="T10" s="112">
        <v>90</v>
      </c>
      <c r="U10" s="135">
        <v>91</v>
      </c>
      <c r="V10" s="111">
        <f t="shared" ref="V10:V15" si="0">U10/T10</f>
        <v>1.0111111111111111</v>
      </c>
      <c r="W10" s="206">
        <v>90</v>
      </c>
      <c r="X10" s="165">
        <v>91</v>
      </c>
      <c r="Y10" s="166">
        <f t="shared" ref="Y10:Y15" si="1">X10/W10</f>
        <v>1.0111111111111111</v>
      </c>
      <c r="Z10" s="206">
        <v>90</v>
      </c>
      <c r="AA10" s="165">
        <v>91</v>
      </c>
      <c r="AB10" s="268">
        <f>AA10/Z10</f>
        <v>1.0111111111111111</v>
      </c>
      <c r="AC10" s="165">
        <v>90</v>
      </c>
      <c r="AD10" s="165">
        <v>92</v>
      </c>
      <c r="AE10" s="149">
        <f>AD10/AC10</f>
        <v>1.0222222222222221</v>
      </c>
      <c r="AF10" s="285">
        <v>90</v>
      </c>
      <c r="AG10" s="285">
        <v>91</v>
      </c>
      <c r="AH10" s="284">
        <f t="shared" ref="AH10:AH15" si="2">AG10/AF10</f>
        <v>1.0111111111111111</v>
      </c>
      <c r="AI10" s="285">
        <v>90</v>
      </c>
      <c r="AJ10" s="297">
        <v>91</v>
      </c>
      <c r="AK10" s="284">
        <f t="shared" ref="AK10:AK15" si="3">AJ10/AI10</f>
        <v>1.0111111111111111</v>
      </c>
      <c r="AL10" s="285">
        <v>90</v>
      </c>
      <c r="AM10" s="297">
        <v>92</v>
      </c>
      <c r="AN10" s="284">
        <f>AM10/AL10</f>
        <v>1.0222222222222221</v>
      </c>
      <c r="AO10" s="202">
        <v>90</v>
      </c>
      <c r="AP10" s="138">
        <v>92</v>
      </c>
      <c r="AQ10" s="166">
        <f>AP10/AO10</f>
        <v>1.0222222222222221</v>
      </c>
    </row>
    <row r="11" spans="1:43" x14ac:dyDescent="0.25">
      <c r="A11" s="371" t="s">
        <v>31</v>
      </c>
      <c r="B11" s="372"/>
      <c r="C11" s="372"/>
      <c r="D11" s="372"/>
      <c r="E11" s="372"/>
      <c r="F11" s="373"/>
      <c r="G11" s="110">
        <v>160</v>
      </c>
      <c r="H11" s="140">
        <v>14</v>
      </c>
      <c r="I11" s="139">
        <v>24</v>
      </c>
      <c r="J11" s="117">
        <f t="shared" ref="J11:J15" si="4">I11/H11</f>
        <v>1.7142857142857142</v>
      </c>
      <c r="K11" s="140">
        <v>14</v>
      </c>
      <c r="L11" s="139">
        <v>15</v>
      </c>
      <c r="M11" s="117">
        <f t="shared" ref="M11:M14" si="5">L11/K11</f>
        <v>1.0714285714285714</v>
      </c>
      <c r="N11" s="140">
        <v>14</v>
      </c>
      <c r="O11" s="116">
        <v>14</v>
      </c>
      <c r="P11" s="117">
        <f t="shared" ref="P11:P15" si="6">O11/N11</f>
        <v>1</v>
      </c>
      <c r="Q11" s="112">
        <v>14</v>
      </c>
      <c r="R11" s="116">
        <v>6</v>
      </c>
      <c r="S11" s="111">
        <f t="shared" ref="S11:S15" si="7">R11/Q11</f>
        <v>0.42857142857142855</v>
      </c>
      <c r="T11" s="112">
        <v>14</v>
      </c>
      <c r="U11" s="135">
        <v>12</v>
      </c>
      <c r="V11" s="111">
        <f t="shared" si="0"/>
        <v>0.8571428571428571</v>
      </c>
      <c r="W11" s="112">
        <v>14</v>
      </c>
      <c r="X11" s="148">
        <v>100</v>
      </c>
      <c r="Y11" s="166">
        <f t="shared" si="1"/>
        <v>7.1428571428571432</v>
      </c>
      <c r="Z11" s="206">
        <v>14</v>
      </c>
      <c r="AA11" s="165">
        <v>100</v>
      </c>
      <c r="AB11" s="268">
        <f t="shared" ref="AB11:AB15" si="8">AA11/Z11</f>
        <v>7.1428571428571432</v>
      </c>
      <c r="AC11" s="165">
        <v>14</v>
      </c>
      <c r="AD11" s="165">
        <v>30</v>
      </c>
      <c r="AE11" s="149">
        <f>AD11/AC11</f>
        <v>2.1428571428571428</v>
      </c>
      <c r="AF11" s="285">
        <v>14</v>
      </c>
      <c r="AG11" s="285">
        <v>100</v>
      </c>
      <c r="AH11" s="284">
        <f t="shared" si="2"/>
        <v>7.1428571428571432</v>
      </c>
      <c r="AI11" s="285">
        <v>14</v>
      </c>
      <c r="AJ11" s="297">
        <v>48</v>
      </c>
      <c r="AK11" s="284">
        <f t="shared" si="3"/>
        <v>3.4285714285714284</v>
      </c>
      <c r="AL11" s="285">
        <v>14</v>
      </c>
      <c r="AM11" s="297">
        <v>95</v>
      </c>
      <c r="AN11" s="284">
        <f t="shared" ref="AN11:AN15" si="9">AM11/AL11</f>
        <v>6.7857142857142856</v>
      </c>
      <c r="AO11" s="202">
        <v>154</v>
      </c>
      <c r="AP11" s="172">
        <v>544</v>
      </c>
      <c r="AQ11" s="166">
        <f t="shared" ref="AQ11:AQ14" si="10">AP11/AO11</f>
        <v>3.5324675324675323</v>
      </c>
    </row>
    <row r="12" spans="1:43" x14ac:dyDescent="0.25">
      <c r="A12" s="371" t="s">
        <v>53</v>
      </c>
      <c r="B12" s="372"/>
      <c r="C12" s="372"/>
      <c r="D12" s="372"/>
      <c r="E12" s="372"/>
      <c r="F12" s="373"/>
      <c r="G12" s="110">
        <v>1370</v>
      </c>
      <c r="H12" s="140">
        <v>137</v>
      </c>
      <c r="I12" s="139">
        <v>120</v>
      </c>
      <c r="J12" s="117">
        <f t="shared" si="4"/>
        <v>0.87591240875912413</v>
      </c>
      <c r="K12" s="140">
        <v>137</v>
      </c>
      <c r="L12" s="139">
        <v>86</v>
      </c>
      <c r="M12" s="117">
        <f t="shared" si="5"/>
        <v>0.62773722627737227</v>
      </c>
      <c r="N12" s="140">
        <v>137</v>
      </c>
      <c r="O12" s="116">
        <v>84</v>
      </c>
      <c r="P12" s="117">
        <f t="shared" si="6"/>
        <v>0.61313868613138689</v>
      </c>
      <c r="Q12" s="140">
        <v>137</v>
      </c>
      <c r="R12" s="116">
        <v>42</v>
      </c>
      <c r="S12" s="111">
        <f t="shared" si="7"/>
        <v>0.30656934306569344</v>
      </c>
      <c r="T12" s="140">
        <v>137</v>
      </c>
      <c r="U12" s="135">
        <v>79</v>
      </c>
      <c r="V12" s="111">
        <f t="shared" si="0"/>
        <v>0.57664233576642332</v>
      </c>
      <c r="W12" s="140">
        <v>137</v>
      </c>
      <c r="X12" s="148">
        <v>300</v>
      </c>
      <c r="Y12" s="166">
        <f t="shared" si="1"/>
        <v>2.1897810218978102</v>
      </c>
      <c r="Z12" s="206">
        <v>137</v>
      </c>
      <c r="AA12" s="165">
        <v>300</v>
      </c>
      <c r="AB12" s="268">
        <f t="shared" si="8"/>
        <v>2.1897810218978102</v>
      </c>
      <c r="AC12" s="165">
        <v>137</v>
      </c>
      <c r="AD12" s="165">
        <v>50</v>
      </c>
      <c r="AE12" s="149">
        <f t="shared" ref="AE12:AE15" si="11">AD12/AC12</f>
        <v>0.36496350364963503</v>
      </c>
      <c r="AF12" s="285">
        <v>137</v>
      </c>
      <c r="AG12" s="285">
        <v>300</v>
      </c>
      <c r="AH12" s="284">
        <f t="shared" si="2"/>
        <v>2.1897810218978102</v>
      </c>
      <c r="AI12" s="285">
        <v>137</v>
      </c>
      <c r="AJ12" s="297">
        <v>350</v>
      </c>
      <c r="AK12" s="284">
        <f t="shared" si="3"/>
        <v>2.5547445255474455</v>
      </c>
      <c r="AL12" s="285">
        <v>137</v>
      </c>
      <c r="AM12" s="297">
        <v>300</v>
      </c>
      <c r="AN12" s="284">
        <f t="shared" si="9"/>
        <v>2.1897810218978102</v>
      </c>
      <c r="AO12" s="202">
        <v>1507</v>
      </c>
      <c r="AP12" s="172">
        <v>2011</v>
      </c>
      <c r="AQ12" s="166">
        <f t="shared" si="10"/>
        <v>1.3344392833443928</v>
      </c>
    </row>
    <row r="13" spans="1:43" x14ac:dyDescent="0.25">
      <c r="A13" s="371" t="s">
        <v>54</v>
      </c>
      <c r="B13" s="372"/>
      <c r="C13" s="372"/>
      <c r="D13" s="372"/>
      <c r="E13" s="372"/>
      <c r="F13" s="373"/>
      <c r="G13" s="167">
        <v>70</v>
      </c>
      <c r="H13" s="168">
        <v>7</v>
      </c>
      <c r="I13" s="169">
        <v>2</v>
      </c>
      <c r="J13" s="117">
        <f t="shared" si="4"/>
        <v>0.2857142857142857</v>
      </c>
      <c r="K13" s="168">
        <v>7</v>
      </c>
      <c r="L13" s="169">
        <v>4</v>
      </c>
      <c r="M13" s="117">
        <f t="shared" si="5"/>
        <v>0.5714285714285714</v>
      </c>
      <c r="N13" s="168">
        <v>7</v>
      </c>
      <c r="O13" s="116">
        <v>3</v>
      </c>
      <c r="P13" s="117">
        <f t="shared" si="6"/>
        <v>0.42857142857142855</v>
      </c>
      <c r="Q13" s="168">
        <v>7</v>
      </c>
      <c r="R13" s="116">
        <v>4</v>
      </c>
      <c r="S13" s="111">
        <f t="shared" si="7"/>
        <v>0.5714285714285714</v>
      </c>
      <c r="T13" s="168">
        <v>7</v>
      </c>
      <c r="U13" s="135">
        <v>2</v>
      </c>
      <c r="V13" s="111">
        <f t="shared" si="0"/>
        <v>0.2857142857142857</v>
      </c>
      <c r="W13" s="168">
        <v>7</v>
      </c>
      <c r="X13" s="148">
        <v>20</v>
      </c>
      <c r="Y13" s="166">
        <f t="shared" si="1"/>
        <v>2.8571428571428572</v>
      </c>
      <c r="Z13" s="206">
        <v>7</v>
      </c>
      <c r="AA13" s="165">
        <v>20</v>
      </c>
      <c r="AB13" s="268">
        <f t="shared" si="8"/>
        <v>2.8571428571428572</v>
      </c>
      <c r="AC13" s="165">
        <v>7</v>
      </c>
      <c r="AD13" s="165">
        <v>5</v>
      </c>
      <c r="AE13" s="149">
        <f t="shared" si="11"/>
        <v>0.7142857142857143</v>
      </c>
      <c r="AF13" s="285">
        <v>7</v>
      </c>
      <c r="AG13" s="285">
        <v>22</v>
      </c>
      <c r="AH13" s="284">
        <f t="shared" si="2"/>
        <v>3.1428571428571428</v>
      </c>
      <c r="AI13" s="285">
        <v>7</v>
      </c>
      <c r="AJ13" s="297">
        <v>4</v>
      </c>
      <c r="AK13" s="284">
        <f t="shared" si="3"/>
        <v>0.5714285714285714</v>
      </c>
      <c r="AL13" s="285">
        <v>7</v>
      </c>
      <c r="AM13" s="297">
        <v>18</v>
      </c>
      <c r="AN13" s="284">
        <f t="shared" si="9"/>
        <v>2.5714285714285716</v>
      </c>
      <c r="AO13" s="202">
        <v>77</v>
      </c>
      <c r="AP13" s="173">
        <v>82</v>
      </c>
      <c r="AQ13" s="166">
        <f t="shared" si="10"/>
        <v>1.0649350649350648</v>
      </c>
    </row>
    <row r="14" spans="1:43" x14ac:dyDescent="0.25">
      <c r="A14" s="371" t="s">
        <v>32</v>
      </c>
      <c r="B14" s="372"/>
      <c r="C14" s="372"/>
      <c r="D14" s="372"/>
      <c r="E14" s="372"/>
      <c r="F14" s="373"/>
      <c r="G14" s="110">
        <v>52800</v>
      </c>
      <c r="H14" s="140">
        <v>5280</v>
      </c>
      <c r="I14" s="139">
        <v>2855</v>
      </c>
      <c r="J14" s="117">
        <f t="shared" si="4"/>
        <v>0.54071969696969702</v>
      </c>
      <c r="K14" s="140">
        <v>5280</v>
      </c>
      <c r="L14" s="139">
        <v>2625</v>
      </c>
      <c r="M14" s="117">
        <f t="shared" si="5"/>
        <v>0.49715909090909088</v>
      </c>
      <c r="N14" s="140">
        <v>5280</v>
      </c>
      <c r="O14" s="116">
        <v>2519</v>
      </c>
      <c r="P14" s="117">
        <f t="shared" si="6"/>
        <v>0.47708333333333336</v>
      </c>
      <c r="Q14" s="140">
        <v>2640</v>
      </c>
      <c r="R14" s="116">
        <v>1526</v>
      </c>
      <c r="S14" s="111">
        <f t="shared" si="7"/>
        <v>0.57803030303030301</v>
      </c>
      <c r="T14" s="140">
        <v>2640</v>
      </c>
      <c r="U14" s="135">
        <v>2170</v>
      </c>
      <c r="V14" s="111">
        <f t="shared" si="0"/>
        <v>0.82196969696969702</v>
      </c>
      <c r="W14" s="140">
        <v>2640</v>
      </c>
      <c r="X14" s="148">
        <v>3506</v>
      </c>
      <c r="Y14" s="166">
        <f t="shared" si="1"/>
        <v>1.3280303030303031</v>
      </c>
      <c r="Z14" s="206">
        <v>2640</v>
      </c>
      <c r="AA14" s="165">
        <v>3389</v>
      </c>
      <c r="AB14" s="268">
        <f t="shared" si="8"/>
        <v>1.2837121212121212</v>
      </c>
      <c r="AC14" s="165">
        <v>2640</v>
      </c>
      <c r="AD14" s="165">
        <v>1406</v>
      </c>
      <c r="AE14" s="149">
        <f t="shared" si="11"/>
        <v>0.53257575757575759</v>
      </c>
      <c r="AF14" s="285">
        <v>2640</v>
      </c>
      <c r="AG14" s="285">
        <v>3694</v>
      </c>
      <c r="AH14" s="284">
        <f t="shared" si="2"/>
        <v>1.3992424242424242</v>
      </c>
      <c r="AI14" s="285">
        <v>2640</v>
      </c>
      <c r="AJ14" s="297">
        <v>3674</v>
      </c>
      <c r="AK14" s="284">
        <f t="shared" si="3"/>
        <v>1.3916666666666666</v>
      </c>
      <c r="AL14" s="285">
        <v>2640</v>
      </c>
      <c r="AM14" s="297">
        <v>3590</v>
      </c>
      <c r="AN14" s="284">
        <f t="shared" si="9"/>
        <v>1.3598484848484849</v>
      </c>
      <c r="AO14" s="202">
        <v>29040</v>
      </c>
      <c r="AP14" s="172">
        <v>30954</v>
      </c>
      <c r="AQ14" s="166">
        <f t="shared" si="10"/>
        <v>1.0659090909090909</v>
      </c>
    </row>
    <row r="15" spans="1:43" ht="15.75" thickBot="1" x14ac:dyDescent="0.3">
      <c r="A15" s="374" t="s">
        <v>33</v>
      </c>
      <c r="B15" s="374"/>
      <c r="C15" s="374"/>
      <c r="D15" s="374"/>
      <c r="E15" s="374"/>
      <c r="F15" s="374"/>
      <c r="G15" s="110">
        <v>80</v>
      </c>
      <c r="H15" s="121">
        <v>40</v>
      </c>
      <c r="I15" s="122">
        <v>15</v>
      </c>
      <c r="J15" s="129">
        <f t="shared" si="4"/>
        <v>0.375</v>
      </c>
      <c r="K15" s="121">
        <v>40</v>
      </c>
      <c r="L15" s="122">
        <v>38</v>
      </c>
      <c r="M15" s="129">
        <f>L15/K15</f>
        <v>0.95</v>
      </c>
      <c r="N15" s="121">
        <v>40</v>
      </c>
      <c r="O15" s="128">
        <v>36</v>
      </c>
      <c r="P15" s="129">
        <f t="shared" si="6"/>
        <v>0.9</v>
      </c>
      <c r="Q15" s="121">
        <v>40</v>
      </c>
      <c r="R15" s="128">
        <v>32</v>
      </c>
      <c r="S15" s="123">
        <f t="shared" si="7"/>
        <v>0.8</v>
      </c>
      <c r="T15" s="121">
        <v>40</v>
      </c>
      <c r="U15" s="135">
        <v>38</v>
      </c>
      <c r="V15" s="111">
        <f t="shared" si="0"/>
        <v>0.95</v>
      </c>
      <c r="W15" s="121">
        <v>40</v>
      </c>
      <c r="X15" s="170">
        <v>38</v>
      </c>
      <c r="Y15" s="171">
        <f t="shared" si="1"/>
        <v>0.95</v>
      </c>
      <c r="Z15" s="207">
        <v>40</v>
      </c>
      <c r="AA15" s="204">
        <v>80</v>
      </c>
      <c r="AB15" s="268">
        <f t="shared" si="8"/>
        <v>2</v>
      </c>
      <c r="AC15" s="165">
        <v>40</v>
      </c>
      <c r="AD15" s="165">
        <v>48</v>
      </c>
      <c r="AE15" s="149">
        <f t="shared" si="11"/>
        <v>1.2</v>
      </c>
      <c r="AF15" s="165">
        <v>40</v>
      </c>
      <c r="AG15" s="285">
        <v>59</v>
      </c>
      <c r="AH15" s="284">
        <f t="shared" si="2"/>
        <v>1.4750000000000001</v>
      </c>
      <c r="AI15" s="165">
        <v>40</v>
      </c>
      <c r="AJ15" s="148">
        <v>42</v>
      </c>
      <c r="AK15" s="149">
        <f t="shared" si="3"/>
        <v>1.05</v>
      </c>
      <c r="AL15" s="165">
        <v>40</v>
      </c>
      <c r="AM15" s="148">
        <v>48</v>
      </c>
      <c r="AN15" s="284">
        <f t="shared" si="9"/>
        <v>1.2</v>
      </c>
      <c r="AO15" s="203">
        <v>40</v>
      </c>
      <c r="AP15" s="253">
        <v>48</v>
      </c>
      <c r="AQ15" s="171">
        <f>AP15/AO15</f>
        <v>1.2</v>
      </c>
    </row>
    <row r="17" spans="3:34" x14ac:dyDescent="0.25"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Z17"/>
      <c r="AA17"/>
      <c r="AB17"/>
      <c r="AC17"/>
      <c r="AD17"/>
      <c r="AE17"/>
      <c r="AF17"/>
      <c r="AG17"/>
      <c r="AH17"/>
    </row>
    <row r="18" spans="3:34" x14ac:dyDescent="0.25"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  <c r="Z18"/>
      <c r="AA18"/>
      <c r="AB18"/>
      <c r="AC18"/>
      <c r="AD18"/>
      <c r="AE18"/>
      <c r="AF18"/>
      <c r="AG18"/>
      <c r="AH18"/>
    </row>
    <row r="19" spans="3:34" x14ac:dyDescent="0.25"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Z19"/>
      <c r="AA19"/>
      <c r="AB19"/>
      <c r="AC19"/>
      <c r="AD19"/>
      <c r="AE19"/>
      <c r="AF19"/>
      <c r="AG19"/>
      <c r="AH19"/>
    </row>
    <row r="20" spans="3:34" x14ac:dyDescent="0.25"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Z20"/>
      <c r="AA20"/>
      <c r="AB20"/>
      <c r="AC20"/>
      <c r="AD20"/>
      <c r="AE20"/>
      <c r="AF20"/>
      <c r="AG20"/>
      <c r="AH20"/>
    </row>
    <row r="21" spans="3:34" x14ac:dyDescent="0.25"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Z21"/>
      <c r="AA21"/>
      <c r="AB21"/>
      <c r="AC21"/>
      <c r="AD21"/>
      <c r="AE21"/>
      <c r="AF21"/>
      <c r="AG21"/>
      <c r="AH21"/>
    </row>
    <row r="22" spans="3:34" x14ac:dyDescent="0.25"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Z22"/>
      <c r="AA22"/>
      <c r="AB22"/>
      <c r="AC22"/>
      <c r="AD22"/>
      <c r="AE22"/>
      <c r="AF22"/>
      <c r="AG22"/>
      <c r="AH22"/>
    </row>
    <row r="23" spans="3:34" x14ac:dyDescent="0.25"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Z23"/>
      <c r="AA23"/>
      <c r="AB23"/>
      <c r="AC23"/>
      <c r="AD23"/>
      <c r="AE23"/>
      <c r="AF23"/>
      <c r="AG23"/>
      <c r="AH23"/>
    </row>
    <row r="25" spans="3:34" x14ac:dyDescent="0.25">
      <c r="F25" s="314" t="s">
        <v>58</v>
      </c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Z25"/>
      <c r="AA25"/>
      <c r="AB25"/>
      <c r="AC25"/>
      <c r="AD25"/>
      <c r="AE25"/>
      <c r="AF25"/>
      <c r="AG25"/>
      <c r="AH25"/>
    </row>
    <row r="26" spans="3:34" x14ac:dyDescent="0.25">
      <c r="F26" s="314" t="s">
        <v>59</v>
      </c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Z26"/>
      <c r="AA26"/>
      <c r="AB26"/>
      <c r="AC26"/>
      <c r="AD26"/>
      <c r="AE26"/>
      <c r="AF26"/>
      <c r="AG26"/>
      <c r="AH26"/>
    </row>
  </sheetData>
  <mergeCells count="25">
    <mergeCell ref="C2:X2"/>
    <mergeCell ref="C3:X3"/>
    <mergeCell ref="C4:X4"/>
    <mergeCell ref="H7:J7"/>
    <mergeCell ref="K7:M7"/>
    <mergeCell ref="N7:P7"/>
    <mergeCell ref="Q7:S7"/>
    <mergeCell ref="W7:Y7"/>
    <mergeCell ref="T7:V7"/>
    <mergeCell ref="AO7:AQ7"/>
    <mergeCell ref="C17:X23"/>
    <mergeCell ref="F25:W25"/>
    <mergeCell ref="F26:W26"/>
    <mergeCell ref="A13:F13"/>
    <mergeCell ref="A14:F14"/>
    <mergeCell ref="A15:F15"/>
    <mergeCell ref="A11:F11"/>
    <mergeCell ref="A12:F12"/>
    <mergeCell ref="A8:F8"/>
    <mergeCell ref="A10:F10"/>
    <mergeCell ref="Z7:AB7"/>
    <mergeCell ref="AC7:AE7"/>
    <mergeCell ref="AF7:AH7"/>
    <mergeCell ref="AI7:AK7"/>
    <mergeCell ref="AL7:AN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"/>
  <sheetViews>
    <sheetView topLeftCell="T4" workbookViewId="0">
      <selection activeCell="AP17" sqref="AP17"/>
    </sheetView>
  </sheetViews>
  <sheetFormatPr baseColWidth="10" defaultRowHeight="15" x14ac:dyDescent="0.25"/>
  <cols>
    <col min="1" max="6" width="5.7109375" customWidth="1"/>
    <col min="7" max="7" width="6.7109375" customWidth="1"/>
    <col min="8" max="19" width="5.7109375" customWidth="1"/>
    <col min="20" max="22" width="5.7109375" style="103" customWidth="1"/>
    <col min="23" max="25" width="5.7109375" customWidth="1"/>
    <col min="26" max="40" width="5.7109375" style="103" customWidth="1"/>
    <col min="41" max="43" width="5.7109375" customWidth="1"/>
  </cols>
  <sheetData>
    <row r="2" spans="1:43" x14ac:dyDescent="0.25">
      <c r="C2" s="314" t="s">
        <v>0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</row>
    <row r="3" spans="1:43" x14ac:dyDescent="0.25">
      <c r="C3" s="314" t="s">
        <v>35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</row>
    <row r="4" spans="1:43" x14ac:dyDescent="0.25">
      <c r="C4" s="314" t="s">
        <v>48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</row>
    <row r="7" spans="1:43" ht="14.25" customHeight="1" x14ac:dyDescent="0.25">
      <c r="A7" s="10"/>
      <c r="B7" s="10"/>
      <c r="C7" s="10"/>
      <c r="D7" s="10"/>
      <c r="E7" s="10"/>
      <c r="F7" s="10"/>
      <c r="G7" s="10"/>
      <c r="H7" s="402" t="s">
        <v>86</v>
      </c>
      <c r="I7" s="403"/>
      <c r="J7" s="404"/>
      <c r="K7" s="405" t="s">
        <v>82</v>
      </c>
      <c r="L7" s="405"/>
      <c r="M7" s="405"/>
      <c r="N7" s="397" t="s">
        <v>83</v>
      </c>
      <c r="O7" s="397"/>
      <c r="P7" s="397"/>
      <c r="Q7" s="397" t="s">
        <v>87</v>
      </c>
      <c r="R7" s="397"/>
      <c r="S7" s="397"/>
      <c r="T7" s="398" t="s">
        <v>99</v>
      </c>
      <c r="U7" s="399"/>
      <c r="V7" s="400"/>
      <c r="W7" s="396" t="s">
        <v>106</v>
      </c>
      <c r="X7" s="396"/>
      <c r="Y7" s="396"/>
      <c r="Z7" s="393" t="s">
        <v>110</v>
      </c>
      <c r="AA7" s="394"/>
      <c r="AB7" s="395"/>
      <c r="AC7" s="393" t="s">
        <v>133</v>
      </c>
      <c r="AD7" s="394"/>
      <c r="AE7" s="395"/>
      <c r="AF7" s="393" t="s">
        <v>135</v>
      </c>
      <c r="AG7" s="394"/>
      <c r="AH7" s="395"/>
      <c r="AI7" s="393" t="s">
        <v>136</v>
      </c>
      <c r="AJ7" s="394"/>
      <c r="AK7" s="395"/>
      <c r="AL7" s="393" t="s">
        <v>137</v>
      </c>
      <c r="AM7" s="394"/>
      <c r="AN7" s="395"/>
      <c r="AO7" s="396" t="s">
        <v>118</v>
      </c>
      <c r="AP7" s="396"/>
      <c r="AQ7" s="396"/>
    </row>
    <row r="8" spans="1:43" ht="48" customHeight="1" x14ac:dyDescent="0.25">
      <c r="A8" s="375" t="s">
        <v>6</v>
      </c>
      <c r="B8" s="375"/>
      <c r="C8" s="375"/>
      <c r="D8" s="375"/>
      <c r="E8" s="375"/>
      <c r="F8" s="375"/>
      <c r="G8" s="32" t="s">
        <v>47</v>
      </c>
      <c r="H8" s="32" t="s">
        <v>88</v>
      </c>
      <c r="I8" s="28" t="s">
        <v>80</v>
      </c>
      <c r="J8" s="28" t="s">
        <v>81</v>
      </c>
      <c r="K8" s="28" t="s">
        <v>79</v>
      </c>
      <c r="L8" s="30" t="s">
        <v>80</v>
      </c>
      <c r="M8" s="30" t="s">
        <v>81</v>
      </c>
      <c r="N8" s="30" t="s">
        <v>79</v>
      </c>
      <c r="O8" s="30" t="s">
        <v>80</v>
      </c>
      <c r="P8" s="30" t="s">
        <v>81</v>
      </c>
      <c r="Q8" s="30" t="s">
        <v>79</v>
      </c>
      <c r="R8" s="30" t="s">
        <v>80</v>
      </c>
      <c r="S8" s="30" t="s">
        <v>81</v>
      </c>
      <c r="T8" s="102" t="s">
        <v>79</v>
      </c>
      <c r="U8" s="102" t="s">
        <v>100</v>
      </c>
      <c r="V8" s="102" t="s">
        <v>81</v>
      </c>
      <c r="W8" s="30" t="s">
        <v>96</v>
      </c>
      <c r="X8" s="31" t="s">
        <v>97</v>
      </c>
      <c r="Y8" s="31" t="s">
        <v>98</v>
      </c>
      <c r="Z8" s="31" t="s">
        <v>96</v>
      </c>
      <c r="AA8" s="31" t="s">
        <v>97</v>
      </c>
      <c r="AB8" s="31" t="s">
        <v>95</v>
      </c>
      <c r="AC8" s="31" t="s">
        <v>79</v>
      </c>
      <c r="AD8" s="31" t="s">
        <v>80</v>
      </c>
      <c r="AE8" s="31" t="s">
        <v>81</v>
      </c>
      <c r="AF8" s="31" t="s">
        <v>79</v>
      </c>
      <c r="AG8" s="31" t="s">
        <v>80</v>
      </c>
      <c r="AH8" s="31" t="s">
        <v>81</v>
      </c>
      <c r="AI8" s="31" t="s">
        <v>79</v>
      </c>
      <c r="AJ8" s="31" t="s">
        <v>80</v>
      </c>
      <c r="AK8" s="31" t="s">
        <v>81</v>
      </c>
      <c r="AL8" s="31" t="s">
        <v>79</v>
      </c>
      <c r="AM8" s="31" t="s">
        <v>80</v>
      </c>
      <c r="AN8" s="31" t="s">
        <v>81</v>
      </c>
      <c r="AO8" s="164" t="s">
        <v>79</v>
      </c>
      <c r="AP8" s="164" t="s">
        <v>80</v>
      </c>
      <c r="AQ8" s="164" t="s">
        <v>81</v>
      </c>
    </row>
    <row r="9" spans="1:43" x14ac:dyDescent="0.25">
      <c r="A9" s="401" t="s">
        <v>34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1"/>
      <c r="T9" s="401"/>
      <c r="U9" s="401"/>
      <c r="V9" s="401"/>
      <c r="W9" s="401"/>
      <c r="AE9" s="103" t="s">
        <v>3</v>
      </c>
      <c r="AQ9" s="153" t="s">
        <v>3</v>
      </c>
    </row>
    <row r="10" spans="1:43" x14ac:dyDescent="0.25">
      <c r="A10" s="371" t="s">
        <v>103</v>
      </c>
      <c r="B10" s="372"/>
      <c r="C10" s="372"/>
      <c r="D10" s="372"/>
      <c r="E10" s="372"/>
      <c r="F10" s="373"/>
      <c r="G10" s="139">
        <v>350</v>
      </c>
      <c r="H10" s="139">
        <v>250</v>
      </c>
      <c r="I10" s="139">
        <v>219</v>
      </c>
      <c r="J10" s="134">
        <f>I10/H10</f>
        <v>0.876</v>
      </c>
      <c r="K10" s="139">
        <v>250</v>
      </c>
      <c r="L10" s="137">
        <v>245</v>
      </c>
      <c r="M10" s="152">
        <f>L10/K10</f>
        <v>0.98</v>
      </c>
      <c r="N10" s="139">
        <v>250</v>
      </c>
      <c r="O10" s="148">
        <v>245</v>
      </c>
      <c r="P10" s="149">
        <f>O10/N10</f>
        <v>0.98</v>
      </c>
      <c r="Q10" s="139">
        <v>250</v>
      </c>
      <c r="R10" s="148">
        <v>264</v>
      </c>
      <c r="S10" s="149">
        <f>R10/Q10</f>
        <v>1.056</v>
      </c>
      <c r="T10" s="139">
        <v>250</v>
      </c>
      <c r="U10" s="165">
        <v>268</v>
      </c>
      <c r="V10" s="149">
        <f>U10/T10</f>
        <v>1.0720000000000001</v>
      </c>
      <c r="W10" s="135">
        <v>250</v>
      </c>
      <c r="X10" s="135">
        <v>286</v>
      </c>
      <c r="Y10" s="149">
        <f>X10/W10</f>
        <v>1.1439999999999999</v>
      </c>
      <c r="Z10" s="165">
        <v>250</v>
      </c>
      <c r="AA10" s="165">
        <v>280</v>
      </c>
      <c r="AB10" s="149">
        <f>AA10/Z10</f>
        <v>1.1200000000000001</v>
      </c>
      <c r="AC10" s="165">
        <v>250</v>
      </c>
      <c r="AD10" s="165">
        <v>280</v>
      </c>
      <c r="AE10" s="149">
        <f>AD10/AC10</f>
        <v>1.1200000000000001</v>
      </c>
      <c r="AF10" s="165">
        <v>250</v>
      </c>
      <c r="AG10" s="165">
        <v>286</v>
      </c>
      <c r="AH10" s="149">
        <f>AG10/AF10</f>
        <v>1.1439999999999999</v>
      </c>
      <c r="AI10" s="165">
        <v>250</v>
      </c>
      <c r="AJ10" s="148">
        <v>268</v>
      </c>
      <c r="AK10" s="149">
        <f>AJ10/AI10</f>
        <v>1.0720000000000001</v>
      </c>
      <c r="AL10" s="165">
        <v>250</v>
      </c>
      <c r="AM10" s="165">
        <v>229</v>
      </c>
      <c r="AN10" s="149">
        <f>AM10/AL10</f>
        <v>0.91600000000000004</v>
      </c>
      <c r="AO10" s="137">
        <v>300</v>
      </c>
      <c r="AP10" s="137">
        <v>300</v>
      </c>
      <c r="AQ10" s="152">
        <f>AP10/AO10</f>
        <v>1</v>
      </c>
    </row>
    <row r="11" spans="1:43" x14ac:dyDescent="0.25">
      <c r="A11" s="371" t="s">
        <v>75</v>
      </c>
      <c r="B11" s="372"/>
      <c r="C11" s="372"/>
      <c r="D11" s="372"/>
      <c r="E11" s="372"/>
      <c r="F11" s="373"/>
      <c r="G11" s="139">
        <v>12500</v>
      </c>
      <c r="H11" s="139">
        <v>1041</v>
      </c>
      <c r="I11" s="139">
        <v>1404</v>
      </c>
      <c r="J11" s="134">
        <f t="shared" ref="J11:J12" si="0">I11/H11</f>
        <v>1.3487031700288183</v>
      </c>
      <c r="K11" s="139">
        <v>1041</v>
      </c>
      <c r="L11" s="137">
        <v>1823</v>
      </c>
      <c r="M11" s="152">
        <f t="shared" ref="M11:M12" si="1">L11/K11</f>
        <v>1.7512007684918347</v>
      </c>
      <c r="N11" s="139">
        <v>1041</v>
      </c>
      <c r="O11" s="148">
        <v>1070</v>
      </c>
      <c r="P11" s="149">
        <f t="shared" ref="P11:P12" si="2">O11/N11</f>
        <v>1.0278578290105667</v>
      </c>
      <c r="Q11" s="139">
        <v>1041</v>
      </c>
      <c r="R11" s="148">
        <v>625</v>
      </c>
      <c r="S11" s="149">
        <f t="shared" ref="S11:S12" si="3">R11/Q11</f>
        <v>0.60038424591738715</v>
      </c>
      <c r="T11" s="139">
        <v>1041</v>
      </c>
      <c r="U11" s="165">
        <v>498</v>
      </c>
      <c r="V11" s="149">
        <f>U11/T11</f>
        <v>0.47838616714697407</v>
      </c>
      <c r="W11" s="116">
        <v>1041</v>
      </c>
      <c r="X11" s="116">
        <v>915</v>
      </c>
      <c r="Y11" s="149">
        <f>X11/W11</f>
        <v>0.87896253602305474</v>
      </c>
      <c r="Z11" s="165">
        <v>1041</v>
      </c>
      <c r="AA11" s="165">
        <v>916</v>
      </c>
      <c r="AB11" s="149">
        <f>AA11/Z11</f>
        <v>0.87992315081652261</v>
      </c>
      <c r="AC11" s="165">
        <v>1041</v>
      </c>
      <c r="AD11" s="165">
        <v>918</v>
      </c>
      <c r="AE11" s="149">
        <f>AD11/AC11</f>
        <v>0.88184438040345825</v>
      </c>
      <c r="AF11" s="165">
        <v>1041</v>
      </c>
      <c r="AG11" s="165">
        <v>989</v>
      </c>
      <c r="AH11" s="149">
        <f>AG11/AF11</f>
        <v>0.95004803073967337</v>
      </c>
      <c r="AI11" s="165">
        <v>1041</v>
      </c>
      <c r="AJ11" s="148">
        <v>1601</v>
      </c>
      <c r="AK11" s="149">
        <f>AJ11/AI11</f>
        <v>1.5379442843419788</v>
      </c>
      <c r="AL11" s="165">
        <v>1041</v>
      </c>
      <c r="AM11" s="165">
        <v>1365</v>
      </c>
      <c r="AN11" s="149">
        <f t="shared" ref="AN11:AN12" si="4">AM11/AL11</f>
        <v>1.3112391930835734</v>
      </c>
      <c r="AO11" s="137">
        <v>11451</v>
      </c>
      <c r="AP11" s="151">
        <v>12124</v>
      </c>
      <c r="AQ11" s="152">
        <f>AP11/AO11</f>
        <v>1.058772159636713</v>
      </c>
    </row>
    <row r="12" spans="1:43" x14ac:dyDescent="0.25">
      <c r="A12" s="407" t="s">
        <v>37</v>
      </c>
      <c r="B12" s="408"/>
      <c r="C12" s="408"/>
      <c r="D12" s="408"/>
      <c r="E12" s="408"/>
      <c r="F12" s="409"/>
      <c r="G12" s="139">
        <v>1500</v>
      </c>
      <c r="H12" s="139">
        <v>125</v>
      </c>
      <c r="I12" s="139">
        <v>395</v>
      </c>
      <c r="J12" s="134">
        <f t="shared" si="0"/>
        <v>3.16</v>
      </c>
      <c r="K12" s="139">
        <v>125</v>
      </c>
      <c r="L12" s="137">
        <v>447</v>
      </c>
      <c r="M12" s="152">
        <f t="shared" si="1"/>
        <v>3.5760000000000001</v>
      </c>
      <c r="N12" s="139">
        <v>125</v>
      </c>
      <c r="O12" s="148">
        <v>459</v>
      </c>
      <c r="P12" s="149">
        <f t="shared" si="2"/>
        <v>3.6720000000000002</v>
      </c>
      <c r="Q12" s="139">
        <v>125</v>
      </c>
      <c r="R12" s="148">
        <v>520</v>
      </c>
      <c r="S12" s="149">
        <f t="shared" si="3"/>
        <v>4.16</v>
      </c>
      <c r="T12" s="139">
        <v>125</v>
      </c>
      <c r="U12" s="165">
        <v>685</v>
      </c>
      <c r="V12" s="149">
        <f>U12/T12</f>
        <v>5.48</v>
      </c>
      <c r="W12" s="116">
        <v>125</v>
      </c>
      <c r="X12" s="116">
        <v>697</v>
      </c>
      <c r="Y12" s="149">
        <f>X12/W12</f>
        <v>5.5759999999999996</v>
      </c>
      <c r="Z12" s="165">
        <v>125</v>
      </c>
      <c r="AA12" s="165">
        <v>755</v>
      </c>
      <c r="AB12" s="149">
        <f>AA12/Z12</f>
        <v>6.04</v>
      </c>
      <c r="AC12" s="165">
        <v>125</v>
      </c>
      <c r="AD12" s="165">
        <v>678</v>
      </c>
      <c r="AE12" s="149">
        <f>AD12/AC12</f>
        <v>5.4240000000000004</v>
      </c>
      <c r="AF12" s="165">
        <v>125</v>
      </c>
      <c r="AG12" s="165">
        <v>698</v>
      </c>
      <c r="AH12" s="149">
        <f>AG12/AF12</f>
        <v>5.5839999999999996</v>
      </c>
      <c r="AI12" s="165">
        <v>125</v>
      </c>
      <c r="AJ12" s="148">
        <v>752</v>
      </c>
      <c r="AK12" s="149">
        <f>AJ12/AI12</f>
        <v>6.016</v>
      </c>
      <c r="AL12" s="165">
        <v>125</v>
      </c>
      <c r="AM12" s="165">
        <v>831</v>
      </c>
      <c r="AN12" s="149">
        <f t="shared" si="4"/>
        <v>6.6479999999999997</v>
      </c>
      <c r="AO12" s="137">
        <v>1375</v>
      </c>
      <c r="AP12" s="151">
        <v>6917</v>
      </c>
      <c r="AQ12" s="152">
        <f>AP12/AO12</f>
        <v>5.0305454545454547</v>
      </c>
    </row>
    <row r="13" spans="1:43" x14ac:dyDescent="0.25">
      <c r="U13" s="144"/>
      <c r="W13" s="23"/>
      <c r="AG13" s="144"/>
      <c r="AI13" s="298"/>
      <c r="AJ13" s="298"/>
      <c r="AL13" s="298"/>
      <c r="AM13" s="144"/>
      <c r="AO13" s="150"/>
      <c r="AP13" s="150"/>
      <c r="AQ13" s="150"/>
    </row>
    <row r="14" spans="1:43" x14ac:dyDescent="0.25">
      <c r="A14" s="339" t="s">
        <v>35</v>
      </c>
      <c r="B14" s="340"/>
      <c r="C14" s="340"/>
      <c r="D14" s="340"/>
      <c r="E14" s="340"/>
      <c r="F14" s="340"/>
      <c r="G14" s="340"/>
      <c r="H14" s="70"/>
      <c r="I14" s="8"/>
      <c r="J14" s="70"/>
      <c r="K14" s="70"/>
      <c r="L14" s="13"/>
      <c r="M14" s="13"/>
      <c r="N14" s="13"/>
      <c r="O14" s="13"/>
      <c r="P14" s="13"/>
      <c r="Q14" s="13"/>
      <c r="R14" s="13"/>
      <c r="S14" s="13"/>
      <c r="T14" s="13"/>
      <c r="U14" s="145"/>
      <c r="V14" s="13"/>
      <c r="W14" s="24"/>
      <c r="AG14" s="144"/>
      <c r="AI14" s="298"/>
      <c r="AJ14" s="298"/>
      <c r="AL14" s="298"/>
      <c r="AM14" s="144"/>
      <c r="AO14" s="150"/>
      <c r="AP14" s="150"/>
      <c r="AQ14" s="150"/>
    </row>
    <row r="15" spans="1:43" x14ac:dyDescent="0.25">
      <c r="A15" s="406" t="s">
        <v>38</v>
      </c>
      <c r="B15" s="406"/>
      <c r="C15" s="406"/>
      <c r="D15" s="406"/>
      <c r="E15" s="406"/>
      <c r="F15" s="406"/>
      <c r="G15" s="139">
        <v>67</v>
      </c>
      <c r="H15" s="139">
        <v>67</v>
      </c>
      <c r="I15" s="139">
        <v>67</v>
      </c>
      <c r="J15" s="134">
        <f>I15/H15</f>
        <v>1</v>
      </c>
      <c r="K15" s="139">
        <v>67</v>
      </c>
      <c r="L15" s="137">
        <v>67</v>
      </c>
      <c r="M15" s="152">
        <f>L15/K15</f>
        <v>1</v>
      </c>
      <c r="N15" s="139">
        <v>67</v>
      </c>
      <c r="O15" s="178">
        <v>67</v>
      </c>
      <c r="P15" s="152">
        <f>O15/N15</f>
        <v>1</v>
      </c>
      <c r="Q15" s="139">
        <v>67</v>
      </c>
      <c r="R15" s="178">
        <v>67</v>
      </c>
      <c r="S15" s="152">
        <f>R15/Q15</f>
        <v>1</v>
      </c>
      <c r="T15" s="139">
        <v>67</v>
      </c>
      <c r="U15" s="179">
        <v>67</v>
      </c>
      <c r="V15" s="152">
        <f>U15/T15</f>
        <v>1</v>
      </c>
      <c r="W15" s="180">
        <v>67</v>
      </c>
      <c r="X15" s="135">
        <v>67</v>
      </c>
      <c r="Y15" s="149">
        <f>X15/W15</f>
        <v>1</v>
      </c>
      <c r="Z15" s="165">
        <v>67</v>
      </c>
      <c r="AA15" s="165">
        <v>67</v>
      </c>
      <c r="AB15" s="149">
        <v>1</v>
      </c>
      <c r="AC15" s="165">
        <v>67</v>
      </c>
      <c r="AD15" s="165">
        <v>67</v>
      </c>
      <c r="AE15" s="149">
        <f>AD15/AC15</f>
        <v>1</v>
      </c>
      <c r="AF15" s="165">
        <v>67</v>
      </c>
      <c r="AG15" s="165">
        <v>67</v>
      </c>
      <c r="AH15" s="149">
        <f>AG15/AF15</f>
        <v>1</v>
      </c>
      <c r="AI15" s="148">
        <v>67</v>
      </c>
      <c r="AJ15" s="148">
        <v>78</v>
      </c>
      <c r="AK15" s="149">
        <f>AJ15/AI15</f>
        <v>1.164179104477612</v>
      </c>
      <c r="AL15" s="148">
        <v>67</v>
      </c>
      <c r="AM15" s="165">
        <v>78</v>
      </c>
      <c r="AN15" s="149">
        <f>AM15/AL15</f>
        <v>1.164179104477612</v>
      </c>
      <c r="AO15" s="137">
        <v>67</v>
      </c>
      <c r="AP15" s="137">
        <v>67</v>
      </c>
      <c r="AQ15" s="152">
        <v>1</v>
      </c>
    </row>
    <row r="16" spans="1:43" x14ac:dyDescent="0.25">
      <c r="A16" s="374" t="s">
        <v>36</v>
      </c>
      <c r="B16" s="374"/>
      <c r="C16" s="374"/>
      <c r="D16" s="374"/>
      <c r="E16" s="374"/>
      <c r="F16" s="374"/>
      <c r="G16" s="139">
        <v>9300</v>
      </c>
      <c r="H16" s="139">
        <v>1550</v>
      </c>
      <c r="I16" s="139">
        <v>1572</v>
      </c>
      <c r="J16" s="134">
        <f>I16/H16</f>
        <v>1.0141935483870967</v>
      </c>
      <c r="K16" s="139">
        <v>1550</v>
      </c>
      <c r="L16" s="137">
        <v>717</v>
      </c>
      <c r="M16" s="152">
        <f>L16/K16</f>
        <v>0.46258064516129033</v>
      </c>
      <c r="N16" s="139">
        <v>1550</v>
      </c>
      <c r="O16" s="178">
        <v>698</v>
      </c>
      <c r="P16" s="152">
        <f>O16/N16</f>
        <v>0.45032258064516129</v>
      </c>
      <c r="Q16" s="139">
        <v>1550</v>
      </c>
      <c r="R16" s="178">
        <v>601</v>
      </c>
      <c r="S16" s="152">
        <f>R16/Q16</f>
        <v>0.38774193548387098</v>
      </c>
      <c r="T16" s="139">
        <v>775</v>
      </c>
      <c r="U16" s="179">
        <v>1006</v>
      </c>
      <c r="V16" s="152">
        <f>U16/T16</f>
        <v>1.2980645161290323</v>
      </c>
      <c r="W16" s="159">
        <v>775</v>
      </c>
      <c r="X16" s="116">
        <v>883</v>
      </c>
      <c r="Y16" s="149">
        <f>X16/W16</f>
        <v>1.1393548387096775</v>
      </c>
      <c r="Z16" s="165">
        <v>775</v>
      </c>
      <c r="AA16" s="165">
        <v>983</v>
      </c>
      <c r="AB16" s="149">
        <f>AA16/Z16</f>
        <v>1.2683870967741935</v>
      </c>
      <c r="AC16" s="165">
        <v>775</v>
      </c>
      <c r="AD16" s="165">
        <v>1215</v>
      </c>
      <c r="AE16" s="149">
        <f>AD16/AC16</f>
        <v>1.5677419354838709</v>
      </c>
      <c r="AF16" s="165">
        <v>775</v>
      </c>
      <c r="AG16" s="165">
        <v>1559</v>
      </c>
      <c r="AH16" s="149">
        <f>AG16/AF16</f>
        <v>2.0116129032258065</v>
      </c>
      <c r="AI16" s="148">
        <v>775</v>
      </c>
      <c r="AJ16" s="148">
        <v>1060</v>
      </c>
      <c r="AK16" s="149">
        <f>AJ16/AI16</f>
        <v>1.3677419354838709</v>
      </c>
      <c r="AL16" s="148">
        <v>775</v>
      </c>
      <c r="AM16" s="165">
        <v>1035</v>
      </c>
      <c r="AN16" s="149">
        <f>AM16/AL16</f>
        <v>1.3354838709677419</v>
      </c>
      <c r="AO16" s="137">
        <v>7750</v>
      </c>
      <c r="AP16" s="151">
        <v>11069</v>
      </c>
      <c r="AQ16" s="152">
        <f>AP16/AO16</f>
        <v>1.4282580645161291</v>
      </c>
    </row>
    <row r="18" spans="2:24" x14ac:dyDescent="0.25"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2:24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2:24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2:24" x14ac:dyDescent="0.2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2:24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W22" s="21"/>
      <c r="X22" s="21"/>
    </row>
    <row r="23" spans="2:24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W23" s="9"/>
      <c r="X23" s="9"/>
    </row>
    <row r="24" spans="2:24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05"/>
      <c r="U24" s="105"/>
      <c r="V24" s="105"/>
      <c r="W24" s="9"/>
      <c r="X24" s="9"/>
    </row>
    <row r="25" spans="2:24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5"/>
      <c r="U25" s="105"/>
      <c r="V25" s="105"/>
      <c r="W25" s="9"/>
      <c r="X25" s="9"/>
    </row>
    <row r="27" spans="2:24" x14ac:dyDescent="0.25">
      <c r="E27" s="314" t="s">
        <v>56</v>
      </c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</row>
    <row r="28" spans="2:24" x14ac:dyDescent="0.25">
      <c r="E28" s="314" t="s">
        <v>57</v>
      </c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</row>
  </sheetData>
  <mergeCells count="25">
    <mergeCell ref="E28:W28"/>
    <mergeCell ref="N7:P7"/>
    <mergeCell ref="Q7:S7"/>
    <mergeCell ref="W7:Y7"/>
    <mergeCell ref="T7:V7"/>
    <mergeCell ref="E27:W27"/>
    <mergeCell ref="A8:F8"/>
    <mergeCell ref="A9:W9"/>
    <mergeCell ref="A10:F10"/>
    <mergeCell ref="H7:J7"/>
    <mergeCell ref="K7:M7"/>
    <mergeCell ref="A14:G14"/>
    <mergeCell ref="A15:F15"/>
    <mergeCell ref="A16:F16"/>
    <mergeCell ref="A12:F12"/>
    <mergeCell ref="A11:F11"/>
    <mergeCell ref="AF7:AH7"/>
    <mergeCell ref="AC7:AE7"/>
    <mergeCell ref="AO7:AQ7"/>
    <mergeCell ref="C2:W2"/>
    <mergeCell ref="C4:W4"/>
    <mergeCell ref="Z7:AB7"/>
    <mergeCell ref="C3:W3"/>
    <mergeCell ref="AI7:AK7"/>
    <mergeCell ref="AL7:AN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"/>
  <sheetViews>
    <sheetView topLeftCell="T1" workbookViewId="0">
      <selection activeCell="AQ15" sqref="AQ15"/>
    </sheetView>
  </sheetViews>
  <sheetFormatPr baseColWidth="10" defaultRowHeight="15" x14ac:dyDescent="0.25"/>
  <cols>
    <col min="1" max="7" width="5.7109375" customWidth="1"/>
    <col min="8" max="8" width="5.7109375" style="91" customWidth="1"/>
    <col min="9" max="9" width="5.7109375" customWidth="1"/>
    <col min="10" max="10" width="5.7109375" style="91" customWidth="1"/>
    <col min="11" max="11" width="5.7109375" style="96" customWidth="1"/>
    <col min="12" max="12" width="5.7109375" customWidth="1"/>
    <col min="13" max="13" width="5.7109375" style="96" customWidth="1"/>
    <col min="14" max="14" width="5.7109375" style="103" customWidth="1"/>
    <col min="15" max="15" width="5.7109375" customWidth="1"/>
    <col min="16" max="17" width="5.7109375" style="96" customWidth="1"/>
    <col min="18" max="18" width="5.7109375" customWidth="1"/>
    <col min="19" max="19" width="5.7109375" style="96" customWidth="1"/>
    <col min="20" max="22" width="5.7109375" style="103" customWidth="1"/>
    <col min="23" max="25" width="5.7109375" customWidth="1"/>
    <col min="26" max="40" width="5.7109375" style="103" customWidth="1"/>
    <col min="41" max="43" width="5.7109375" customWidth="1"/>
  </cols>
  <sheetData>
    <row r="2" spans="1:43" x14ac:dyDescent="0.25">
      <c r="C2" s="314" t="s">
        <v>0</v>
      </c>
      <c r="D2" s="314"/>
      <c r="E2" s="314"/>
      <c r="F2" s="314"/>
      <c r="G2" s="314"/>
      <c r="H2" s="92"/>
      <c r="I2" s="7"/>
      <c r="J2" s="92"/>
      <c r="K2" s="97"/>
      <c r="L2" s="17"/>
      <c r="M2" s="97"/>
      <c r="N2" s="104"/>
    </row>
    <row r="3" spans="1:43" x14ac:dyDescent="0.25">
      <c r="C3" s="9" t="s">
        <v>39</v>
      </c>
      <c r="D3" s="9"/>
      <c r="E3" s="9"/>
      <c r="F3" s="9"/>
      <c r="G3" s="9"/>
      <c r="H3" s="93"/>
      <c r="I3" s="9"/>
      <c r="J3" s="93"/>
      <c r="K3" s="99"/>
      <c r="L3" s="9"/>
      <c r="M3" s="99"/>
      <c r="N3" s="105"/>
    </row>
    <row r="4" spans="1:43" x14ac:dyDescent="0.25">
      <c r="C4" s="314" t="s">
        <v>48</v>
      </c>
      <c r="D4" s="314"/>
      <c r="E4" s="314"/>
      <c r="F4" s="314"/>
      <c r="G4" s="314"/>
      <c r="H4" s="92"/>
      <c r="I4" s="7"/>
      <c r="J4" s="92"/>
      <c r="K4" s="97"/>
      <c r="L4" s="17"/>
      <c r="M4" s="97"/>
      <c r="N4" s="104"/>
    </row>
    <row r="6" spans="1:43" x14ac:dyDescent="0.25">
      <c r="A6" s="10"/>
      <c r="B6" s="10"/>
      <c r="C6" s="10"/>
      <c r="D6" s="10"/>
      <c r="E6" s="10"/>
      <c r="F6" s="10"/>
      <c r="G6" s="10"/>
      <c r="H6" s="412" t="s">
        <v>86</v>
      </c>
      <c r="I6" s="413"/>
      <c r="J6" s="413"/>
      <c r="K6" s="412" t="s">
        <v>82</v>
      </c>
      <c r="L6" s="413"/>
      <c r="M6" s="413"/>
      <c r="N6" s="412" t="s">
        <v>83</v>
      </c>
      <c r="O6" s="412"/>
      <c r="P6" s="412"/>
      <c r="Q6" s="417" t="s">
        <v>87</v>
      </c>
      <c r="R6" s="417"/>
      <c r="S6" s="417"/>
      <c r="T6" s="419" t="s">
        <v>104</v>
      </c>
      <c r="U6" s="420"/>
      <c r="V6" s="421"/>
      <c r="W6" s="418" t="s">
        <v>106</v>
      </c>
      <c r="X6" s="418"/>
      <c r="Y6" s="418"/>
      <c r="Z6" s="414" t="s">
        <v>110</v>
      </c>
      <c r="AA6" s="415"/>
      <c r="AB6" s="416"/>
      <c r="AC6" s="414" t="s">
        <v>133</v>
      </c>
      <c r="AD6" s="415"/>
      <c r="AE6" s="416"/>
      <c r="AF6" s="414" t="s">
        <v>135</v>
      </c>
      <c r="AG6" s="415"/>
      <c r="AH6" s="416"/>
      <c r="AI6" s="414" t="s">
        <v>136</v>
      </c>
      <c r="AJ6" s="415"/>
      <c r="AK6" s="416"/>
      <c r="AL6" s="414" t="s">
        <v>137</v>
      </c>
      <c r="AM6" s="415"/>
      <c r="AN6" s="416"/>
      <c r="AO6" s="410" t="s">
        <v>131</v>
      </c>
      <c r="AP6" s="410"/>
      <c r="AQ6" s="410"/>
    </row>
    <row r="7" spans="1:43" ht="48" customHeight="1" x14ac:dyDescent="0.25">
      <c r="A7" s="375" t="s">
        <v>6</v>
      </c>
      <c r="B7" s="375"/>
      <c r="C7" s="375"/>
      <c r="D7" s="375"/>
      <c r="E7" s="375"/>
      <c r="F7" s="375"/>
      <c r="G7" s="107" t="s">
        <v>109</v>
      </c>
      <c r="H7" s="95" t="s">
        <v>79</v>
      </c>
      <c r="I7" s="28" t="s">
        <v>80</v>
      </c>
      <c r="J7" s="95" t="s">
        <v>81</v>
      </c>
      <c r="K7" s="101" t="s">
        <v>79</v>
      </c>
      <c r="L7" s="28" t="s">
        <v>80</v>
      </c>
      <c r="M7" s="101" t="s">
        <v>81</v>
      </c>
      <c r="N7" s="107" t="s">
        <v>79</v>
      </c>
      <c r="O7" s="107" t="s">
        <v>80</v>
      </c>
      <c r="P7" s="107" t="s">
        <v>81</v>
      </c>
      <c r="Q7" s="107" t="s">
        <v>79</v>
      </c>
      <c r="R7" s="107" t="s">
        <v>80</v>
      </c>
      <c r="S7" s="107" t="s">
        <v>81</v>
      </c>
      <c r="T7" s="107" t="s">
        <v>96</v>
      </c>
      <c r="U7" s="107" t="s">
        <v>105</v>
      </c>
      <c r="V7" s="107" t="s">
        <v>95</v>
      </c>
      <c r="W7" s="32" t="s">
        <v>79</v>
      </c>
      <c r="X7" s="279" t="s">
        <v>80</v>
      </c>
      <c r="Y7" s="279" t="s">
        <v>81</v>
      </c>
      <c r="Z7" s="279" t="s">
        <v>79</v>
      </c>
      <c r="AA7" s="279" t="s">
        <v>80</v>
      </c>
      <c r="AB7" s="279" t="s">
        <v>81</v>
      </c>
      <c r="AC7" s="279" t="s">
        <v>79</v>
      </c>
      <c r="AD7" s="279" t="s">
        <v>80</v>
      </c>
      <c r="AE7" s="279" t="s">
        <v>81</v>
      </c>
      <c r="AF7" s="279" t="s">
        <v>79</v>
      </c>
      <c r="AG7" s="279" t="s">
        <v>80</v>
      </c>
      <c r="AH7" s="279" t="s">
        <v>81</v>
      </c>
      <c r="AI7" s="279" t="s">
        <v>79</v>
      </c>
      <c r="AJ7" s="279" t="s">
        <v>80</v>
      </c>
      <c r="AK7" s="279" t="s">
        <v>81</v>
      </c>
      <c r="AL7" s="279" t="s">
        <v>79</v>
      </c>
      <c r="AM7" s="279" t="s">
        <v>80</v>
      </c>
      <c r="AN7" s="279" t="s">
        <v>81</v>
      </c>
      <c r="AO7" s="280" t="s">
        <v>79</v>
      </c>
      <c r="AP7" s="280" t="s">
        <v>80</v>
      </c>
      <c r="AQ7" s="280" t="s">
        <v>81</v>
      </c>
    </row>
    <row r="8" spans="1:43" x14ac:dyDescent="0.25">
      <c r="A8" s="401" t="s">
        <v>40</v>
      </c>
      <c r="B8" s="401"/>
      <c r="C8" s="401"/>
      <c r="D8" s="401"/>
      <c r="E8" s="401"/>
      <c r="F8" s="401"/>
      <c r="G8" s="401"/>
      <c r="H8" s="94"/>
      <c r="I8" s="12"/>
      <c r="J8" s="94"/>
      <c r="K8" s="100"/>
      <c r="L8" s="19"/>
      <c r="M8" s="100"/>
      <c r="N8" s="106"/>
      <c r="O8" s="98"/>
      <c r="P8" s="98"/>
      <c r="Q8" s="98"/>
      <c r="R8" s="6"/>
      <c r="S8" s="98"/>
      <c r="T8" s="98"/>
      <c r="U8" s="98"/>
      <c r="V8" s="98"/>
      <c r="W8" s="6"/>
      <c r="AE8" s="103" t="s">
        <v>3</v>
      </c>
      <c r="AH8" s="103" t="s">
        <v>3</v>
      </c>
    </row>
    <row r="9" spans="1:43" x14ac:dyDescent="0.25">
      <c r="A9" s="318" t="s">
        <v>41</v>
      </c>
      <c r="B9" s="318"/>
      <c r="C9" s="318"/>
      <c r="D9" s="318"/>
      <c r="E9" s="318"/>
      <c r="F9" s="318"/>
      <c r="G9" s="11">
        <v>450</v>
      </c>
      <c r="H9" s="11">
        <v>225</v>
      </c>
      <c r="I9" s="11">
        <v>124</v>
      </c>
      <c r="J9" s="69">
        <f>I9/H9</f>
        <v>0.55111111111111111</v>
      </c>
      <c r="K9" s="11">
        <v>225</v>
      </c>
      <c r="L9" s="11">
        <v>310</v>
      </c>
      <c r="M9" s="69">
        <f>L9/K9</f>
        <v>1.3777777777777778</v>
      </c>
      <c r="N9" s="11">
        <v>225</v>
      </c>
      <c r="O9" s="160">
        <v>385</v>
      </c>
      <c r="P9" s="161">
        <f>O9/N9</f>
        <v>1.711111111111111</v>
      </c>
      <c r="Q9" s="11">
        <v>120</v>
      </c>
      <c r="R9" s="160">
        <v>215</v>
      </c>
      <c r="S9" s="161">
        <f>R9/Q9</f>
        <v>1.7916666666666667</v>
      </c>
      <c r="T9" s="11">
        <v>120</v>
      </c>
      <c r="U9" s="162">
        <v>154</v>
      </c>
      <c r="V9" s="161">
        <f>U9/T9</f>
        <v>1.2833333333333334</v>
      </c>
      <c r="W9" s="25">
        <v>225</v>
      </c>
      <c r="X9" s="162">
        <v>195</v>
      </c>
      <c r="Y9" s="84">
        <f t="shared" ref="Y9:Y14" si="0">X9/W9</f>
        <v>0.8666666666666667</v>
      </c>
      <c r="Z9" s="143">
        <v>225</v>
      </c>
      <c r="AA9" s="143">
        <v>399</v>
      </c>
      <c r="AB9" s="84">
        <f>AA9/Z9</f>
        <v>1.7733333333333334</v>
      </c>
      <c r="AC9" s="143">
        <v>225</v>
      </c>
      <c r="AD9" s="143">
        <v>333</v>
      </c>
      <c r="AE9" s="84">
        <f t="shared" ref="AE9:AE14" si="1">AD9/AC9</f>
        <v>1.48</v>
      </c>
      <c r="AF9" s="143">
        <v>225</v>
      </c>
      <c r="AG9" s="143">
        <v>358</v>
      </c>
      <c r="AH9" s="84">
        <f t="shared" ref="AH9:AH14" si="2">AG9/AF9</f>
        <v>1.5911111111111111</v>
      </c>
      <c r="AI9" s="143">
        <v>225</v>
      </c>
      <c r="AJ9" s="25">
        <v>450</v>
      </c>
      <c r="AK9" s="84">
        <f t="shared" ref="AK9:AK14" si="3">AJ9/AI9</f>
        <v>2</v>
      </c>
      <c r="AL9" s="143">
        <v>225</v>
      </c>
      <c r="AM9" s="143">
        <v>467</v>
      </c>
      <c r="AN9" s="84">
        <f>AM9/AL9</f>
        <v>2.0755555555555554</v>
      </c>
      <c r="AO9" s="11">
        <v>300</v>
      </c>
      <c r="AP9" s="178">
        <v>308</v>
      </c>
      <c r="AQ9" s="152">
        <f t="shared" ref="AQ9:AQ14" si="4">AP9/AO9</f>
        <v>1.0266666666666666</v>
      </c>
    </row>
    <row r="10" spans="1:43" x14ac:dyDescent="0.25">
      <c r="A10" s="318" t="s">
        <v>42</v>
      </c>
      <c r="B10" s="318"/>
      <c r="C10" s="318"/>
      <c r="D10" s="318"/>
      <c r="E10" s="318"/>
      <c r="F10" s="318"/>
      <c r="G10" s="11">
        <v>140</v>
      </c>
      <c r="H10" s="11">
        <v>26</v>
      </c>
      <c r="I10" s="11">
        <v>51</v>
      </c>
      <c r="J10" s="69">
        <f t="shared" ref="J10:J14" si="5">I10/H10</f>
        <v>1.9615384615384615</v>
      </c>
      <c r="K10" s="11">
        <v>26</v>
      </c>
      <c r="L10" s="11">
        <v>175</v>
      </c>
      <c r="M10" s="69">
        <f t="shared" ref="M10:M14" si="6">L10/K10</f>
        <v>6.7307692307692308</v>
      </c>
      <c r="N10" s="11">
        <v>26</v>
      </c>
      <c r="O10" s="160">
        <v>151</v>
      </c>
      <c r="P10" s="161">
        <f t="shared" ref="P10:P14" si="7">O10/N10</f>
        <v>5.8076923076923075</v>
      </c>
      <c r="Q10" s="11">
        <v>26</v>
      </c>
      <c r="R10" s="160">
        <v>88</v>
      </c>
      <c r="S10" s="161">
        <f t="shared" ref="S10:S14" si="8">R10/Q10</f>
        <v>3.3846153846153846</v>
      </c>
      <c r="T10" s="11">
        <v>26</v>
      </c>
      <c r="U10" s="162">
        <v>19</v>
      </c>
      <c r="V10" s="161">
        <f>U10/T10</f>
        <v>0.73076923076923073</v>
      </c>
      <c r="W10" s="143">
        <v>26</v>
      </c>
      <c r="X10" s="160">
        <v>75</v>
      </c>
      <c r="Y10" s="84">
        <f t="shared" si="0"/>
        <v>2.8846153846153846</v>
      </c>
      <c r="Z10" s="143">
        <v>26</v>
      </c>
      <c r="AA10" s="143">
        <v>181</v>
      </c>
      <c r="AB10" s="84">
        <f t="shared" ref="AB10:AB14" si="9">AA10/Z10</f>
        <v>6.9615384615384617</v>
      </c>
      <c r="AC10" s="143">
        <v>26</v>
      </c>
      <c r="AD10" s="143">
        <v>141</v>
      </c>
      <c r="AE10" s="84">
        <f t="shared" si="1"/>
        <v>5.4230769230769234</v>
      </c>
      <c r="AF10" s="143">
        <v>26</v>
      </c>
      <c r="AG10" s="143">
        <v>165</v>
      </c>
      <c r="AH10" s="84">
        <f t="shared" si="2"/>
        <v>6.3461538461538458</v>
      </c>
      <c r="AI10" s="143">
        <v>26</v>
      </c>
      <c r="AJ10" s="25">
        <v>140</v>
      </c>
      <c r="AK10" s="84">
        <f t="shared" si="3"/>
        <v>5.384615384615385</v>
      </c>
      <c r="AL10" s="143">
        <v>26</v>
      </c>
      <c r="AM10" s="143">
        <v>169</v>
      </c>
      <c r="AN10" s="84">
        <f t="shared" ref="AN10:AN14" si="10">AM10/AL10</f>
        <v>6.5</v>
      </c>
      <c r="AO10" s="11">
        <v>286</v>
      </c>
      <c r="AP10" s="192">
        <v>1355</v>
      </c>
      <c r="AQ10" s="152">
        <f t="shared" si="4"/>
        <v>4.7377622377622375</v>
      </c>
    </row>
    <row r="11" spans="1:43" x14ac:dyDescent="0.25">
      <c r="A11" s="318" t="s">
        <v>43</v>
      </c>
      <c r="B11" s="318"/>
      <c r="C11" s="318"/>
      <c r="D11" s="318"/>
      <c r="E11" s="318"/>
      <c r="F11" s="318"/>
      <c r="G11" s="11">
        <v>120</v>
      </c>
      <c r="H11" s="11">
        <v>20</v>
      </c>
      <c r="I11" s="11">
        <v>8</v>
      </c>
      <c r="J11" s="69">
        <f t="shared" si="5"/>
        <v>0.4</v>
      </c>
      <c r="K11" s="11">
        <v>20</v>
      </c>
      <c r="L11" s="11">
        <v>9</v>
      </c>
      <c r="M11" s="69">
        <f t="shared" si="6"/>
        <v>0.45</v>
      </c>
      <c r="N11" s="11">
        <v>20</v>
      </c>
      <c r="O11" s="160">
        <v>10</v>
      </c>
      <c r="P11" s="161">
        <f t="shared" si="7"/>
        <v>0.5</v>
      </c>
      <c r="Q11" s="11">
        <v>20</v>
      </c>
      <c r="R11" s="160">
        <v>10</v>
      </c>
      <c r="S11" s="161">
        <f t="shared" si="8"/>
        <v>0.5</v>
      </c>
      <c r="T11" s="11">
        <v>10</v>
      </c>
      <c r="U11" s="162">
        <v>9</v>
      </c>
      <c r="V11" s="161">
        <f>U11/T11</f>
        <v>0.9</v>
      </c>
      <c r="W11" s="143">
        <v>10</v>
      </c>
      <c r="X11" s="162">
        <v>11</v>
      </c>
      <c r="Y11" s="84">
        <f t="shared" si="0"/>
        <v>1.1000000000000001</v>
      </c>
      <c r="Z11" s="143">
        <v>10</v>
      </c>
      <c r="AA11" s="143">
        <v>11</v>
      </c>
      <c r="AB11" s="84">
        <f t="shared" si="9"/>
        <v>1.1000000000000001</v>
      </c>
      <c r="AC11" s="143">
        <v>10</v>
      </c>
      <c r="AD11" s="143">
        <v>13</v>
      </c>
      <c r="AE11" s="149">
        <f t="shared" si="1"/>
        <v>1.3</v>
      </c>
      <c r="AF11" s="165">
        <v>10</v>
      </c>
      <c r="AG11" s="165">
        <v>15</v>
      </c>
      <c r="AH11" s="149">
        <f t="shared" si="2"/>
        <v>1.5</v>
      </c>
      <c r="AI11" s="165">
        <v>10</v>
      </c>
      <c r="AJ11" s="148">
        <v>12</v>
      </c>
      <c r="AK11" s="149">
        <f t="shared" si="3"/>
        <v>1.2</v>
      </c>
      <c r="AL11" s="165">
        <v>10</v>
      </c>
      <c r="AM11" s="165">
        <v>11</v>
      </c>
      <c r="AN11" s="84">
        <f t="shared" si="10"/>
        <v>1.1000000000000001</v>
      </c>
      <c r="AO11" s="11">
        <v>90</v>
      </c>
      <c r="AP11" s="192">
        <v>104</v>
      </c>
      <c r="AQ11" s="152">
        <f t="shared" si="4"/>
        <v>1.1555555555555554</v>
      </c>
    </row>
    <row r="12" spans="1:43" x14ac:dyDescent="0.25">
      <c r="A12" s="318" t="s">
        <v>44</v>
      </c>
      <c r="B12" s="318"/>
      <c r="C12" s="318"/>
      <c r="D12" s="318"/>
      <c r="E12" s="318"/>
      <c r="F12" s="318"/>
      <c r="G12" s="11">
        <v>2000</v>
      </c>
      <c r="H12" s="11">
        <v>150</v>
      </c>
      <c r="I12" s="11">
        <v>307</v>
      </c>
      <c r="J12" s="69">
        <f t="shared" si="5"/>
        <v>2.0466666666666669</v>
      </c>
      <c r="K12" s="11">
        <v>150</v>
      </c>
      <c r="L12" s="11">
        <v>595</v>
      </c>
      <c r="M12" s="69">
        <f t="shared" si="6"/>
        <v>3.9666666666666668</v>
      </c>
      <c r="N12" s="11">
        <v>150</v>
      </c>
      <c r="O12" s="160">
        <v>782</v>
      </c>
      <c r="P12" s="161">
        <f t="shared" si="7"/>
        <v>5.2133333333333329</v>
      </c>
      <c r="Q12" s="11">
        <v>150</v>
      </c>
      <c r="R12" s="160">
        <v>315</v>
      </c>
      <c r="S12" s="161">
        <f t="shared" si="8"/>
        <v>2.1</v>
      </c>
      <c r="T12" s="11">
        <v>150</v>
      </c>
      <c r="U12" s="162">
        <v>403</v>
      </c>
      <c r="V12" s="161">
        <f>U12/T12</f>
        <v>2.6866666666666665</v>
      </c>
      <c r="W12" s="143">
        <v>150</v>
      </c>
      <c r="X12" s="160">
        <v>465</v>
      </c>
      <c r="Y12" s="84">
        <f t="shared" si="0"/>
        <v>3.1</v>
      </c>
      <c r="Z12" s="143">
        <v>150</v>
      </c>
      <c r="AA12" s="143">
        <v>506</v>
      </c>
      <c r="AB12" s="84">
        <f t="shared" si="9"/>
        <v>3.3733333333333335</v>
      </c>
      <c r="AC12" s="143">
        <v>150</v>
      </c>
      <c r="AD12" s="143">
        <v>828</v>
      </c>
      <c r="AE12" s="84">
        <f t="shared" si="1"/>
        <v>5.52</v>
      </c>
      <c r="AF12" s="143">
        <v>150</v>
      </c>
      <c r="AG12" s="143">
        <v>948</v>
      </c>
      <c r="AH12" s="84">
        <f t="shared" si="2"/>
        <v>6.32</v>
      </c>
      <c r="AI12" s="143">
        <v>150</v>
      </c>
      <c r="AJ12" s="25">
        <v>835</v>
      </c>
      <c r="AK12" s="84">
        <f t="shared" si="3"/>
        <v>5.5666666666666664</v>
      </c>
      <c r="AL12" s="143">
        <v>150</v>
      </c>
      <c r="AM12" s="143">
        <v>819</v>
      </c>
      <c r="AN12" s="84">
        <f t="shared" si="10"/>
        <v>5.46</v>
      </c>
      <c r="AO12" s="11">
        <v>1650</v>
      </c>
      <c r="AP12" s="192">
        <v>5855</v>
      </c>
      <c r="AQ12" s="152">
        <f t="shared" si="4"/>
        <v>3.5484848484848484</v>
      </c>
    </row>
    <row r="13" spans="1:43" x14ac:dyDescent="0.25">
      <c r="A13" s="318" t="s">
        <v>45</v>
      </c>
      <c r="B13" s="318"/>
      <c r="C13" s="318"/>
      <c r="D13" s="318"/>
      <c r="E13" s="318"/>
      <c r="F13" s="318"/>
      <c r="G13" s="11">
        <v>350</v>
      </c>
      <c r="H13" s="11">
        <v>70</v>
      </c>
      <c r="I13" s="11">
        <v>4</v>
      </c>
      <c r="J13" s="69">
        <f t="shared" si="5"/>
        <v>5.7142857142857141E-2</v>
      </c>
      <c r="K13" s="11">
        <v>70</v>
      </c>
      <c r="L13" s="11">
        <v>2</v>
      </c>
      <c r="M13" s="69">
        <f t="shared" si="6"/>
        <v>2.8571428571428571E-2</v>
      </c>
      <c r="N13" s="11">
        <v>70</v>
      </c>
      <c r="O13" s="160">
        <v>10</v>
      </c>
      <c r="P13" s="161">
        <f t="shared" si="7"/>
        <v>0.14285714285714285</v>
      </c>
      <c r="Q13" s="11">
        <v>70</v>
      </c>
      <c r="R13" s="160">
        <v>16</v>
      </c>
      <c r="S13" s="161">
        <f t="shared" si="8"/>
        <v>0.22857142857142856</v>
      </c>
      <c r="T13" s="11">
        <v>70</v>
      </c>
      <c r="U13" s="162">
        <v>10</v>
      </c>
      <c r="V13" s="161">
        <f>U13/T13</f>
        <v>0.14285714285714285</v>
      </c>
      <c r="W13" s="143">
        <v>70</v>
      </c>
      <c r="X13" s="160">
        <v>22</v>
      </c>
      <c r="Y13" s="84">
        <f t="shared" si="0"/>
        <v>0.31428571428571428</v>
      </c>
      <c r="Z13" s="143">
        <v>70</v>
      </c>
      <c r="AA13" s="143">
        <v>44</v>
      </c>
      <c r="AB13" s="84">
        <f t="shared" si="9"/>
        <v>0.62857142857142856</v>
      </c>
      <c r="AC13" s="143">
        <v>70</v>
      </c>
      <c r="AD13" s="143">
        <v>143</v>
      </c>
      <c r="AE13" s="84">
        <f t="shared" si="1"/>
        <v>2.0428571428571427</v>
      </c>
      <c r="AF13" s="143">
        <v>70</v>
      </c>
      <c r="AG13" s="143">
        <v>87</v>
      </c>
      <c r="AH13" s="84">
        <f t="shared" si="2"/>
        <v>1.2428571428571429</v>
      </c>
      <c r="AI13" s="143">
        <v>70</v>
      </c>
      <c r="AJ13" s="25">
        <v>103</v>
      </c>
      <c r="AK13" s="84">
        <f t="shared" si="3"/>
        <v>1.4714285714285715</v>
      </c>
      <c r="AL13" s="143">
        <v>70</v>
      </c>
      <c r="AM13" s="143">
        <v>76</v>
      </c>
      <c r="AN13" s="84">
        <f t="shared" si="10"/>
        <v>1.0857142857142856</v>
      </c>
      <c r="AO13" s="11">
        <v>370</v>
      </c>
      <c r="AP13" s="192">
        <v>517</v>
      </c>
      <c r="AQ13" s="152">
        <f t="shared" si="4"/>
        <v>1.3972972972972972</v>
      </c>
    </row>
    <row r="14" spans="1:43" x14ac:dyDescent="0.25">
      <c r="A14" s="318" t="s">
        <v>46</v>
      </c>
      <c r="B14" s="318"/>
      <c r="C14" s="318"/>
      <c r="D14" s="318"/>
      <c r="E14" s="318"/>
      <c r="F14" s="318"/>
      <c r="G14" s="22">
        <v>15</v>
      </c>
      <c r="H14" s="22">
        <v>15</v>
      </c>
      <c r="I14" s="22">
        <v>13</v>
      </c>
      <c r="J14" s="69">
        <f t="shared" si="5"/>
        <v>0.8666666666666667</v>
      </c>
      <c r="K14" s="22">
        <v>15</v>
      </c>
      <c r="L14" s="22">
        <v>13</v>
      </c>
      <c r="M14" s="69">
        <f t="shared" si="6"/>
        <v>0.8666666666666667</v>
      </c>
      <c r="N14" s="22">
        <v>15</v>
      </c>
      <c r="O14" s="160">
        <v>14</v>
      </c>
      <c r="P14" s="161">
        <f t="shared" si="7"/>
        <v>0.93333333333333335</v>
      </c>
      <c r="Q14" s="22">
        <v>15</v>
      </c>
      <c r="R14" s="160">
        <v>14</v>
      </c>
      <c r="S14" s="161">
        <f t="shared" si="8"/>
        <v>0.93333333333333335</v>
      </c>
      <c r="T14" s="22">
        <v>15</v>
      </c>
      <c r="U14" s="162">
        <v>15</v>
      </c>
      <c r="V14" s="161">
        <v>1</v>
      </c>
      <c r="W14" s="143">
        <v>15</v>
      </c>
      <c r="X14" s="162">
        <v>11</v>
      </c>
      <c r="Y14" s="84">
        <f t="shared" si="0"/>
        <v>0.73333333333333328</v>
      </c>
      <c r="Z14" s="143">
        <v>15</v>
      </c>
      <c r="AA14" s="143">
        <v>13</v>
      </c>
      <c r="AB14" s="84">
        <f t="shared" si="9"/>
        <v>0.8666666666666667</v>
      </c>
      <c r="AC14" s="143">
        <v>15</v>
      </c>
      <c r="AD14" s="143">
        <v>15</v>
      </c>
      <c r="AE14" s="84">
        <f t="shared" si="1"/>
        <v>1</v>
      </c>
      <c r="AF14" s="143">
        <v>15</v>
      </c>
      <c r="AG14" s="143">
        <v>15</v>
      </c>
      <c r="AH14" s="84">
        <f t="shared" si="2"/>
        <v>1</v>
      </c>
      <c r="AI14" s="143">
        <v>15</v>
      </c>
      <c r="AJ14" s="25">
        <v>15</v>
      </c>
      <c r="AK14" s="84">
        <f t="shared" si="3"/>
        <v>1</v>
      </c>
      <c r="AL14" s="143">
        <v>15</v>
      </c>
      <c r="AM14" s="143">
        <v>14</v>
      </c>
      <c r="AN14" s="84">
        <f t="shared" si="10"/>
        <v>0.93333333333333335</v>
      </c>
      <c r="AO14" s="11">
        <v>15</v>
      </c>
      <c r="AP14" s="191">
        <v>16</v>
      </c>
      <c r="AQ14" s="152">
        <f t="shared" si="4"/>
        <v>1.0666666666666667</v>
      </c>
    </row>
    <row r="16" spans="1:43" x14ac:dyDescent="0.25"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</row>
    <row r="17" spans="2:28" x14ac:dyDescent="0.25"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AB17" s="281"/>
    </row>
    <row r="18" spans="2:28" x14ac:dyDescent="0.25"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</row>
    <row r="19" spans="2:28" x14ac:dyDescent="0.25"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</row>
    <row r="20" spans="2:28" x14ac:dyDescent="0.25"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</row>
    <row r="22" spans="2:28" x14ac:dyDescent="0.25">
      <c r="C22" s="314" t="s">
        <v>55</v>
      </c>
      <c r="D22" s="314"/>
      <c r="E22" s="314"/>
      <c r="F22" s="314"/>
    </row>
    <row r="23" spans="2:28" x14ac:dyDescent="0.25">
      <c r="C23" s="314"/>
      <c r="D23" s="314"/>
      <c r="E23" s="314"/>
      <c r="F23" s="314"/>
    </row>
    <row r="25" spans="2:28" x14ac:dyDescent="0.25">
      <c r="B25" s="422" t="s">
        <v>120</v>
      </c>
      <c r="C25" s="422"/>
      <c r="D25" s="422"/>
      <c r="E25" s="422"/>
      <c r="F25" s="422"/>
      <c r="G25" s="422"/>
      <c r="H25" s="422"/>
    </row>
  </sheetData>
  <mergeCells count="30">
    <mergeCell ref="B25:H25"/>
    <mergeCell ref="A9:F9"/>
    <mergeCell ref="C17:X17"/>
    <mergeCell ref="C23:F23"/>
    <mergeCell ref="C22:F22"/>
    <mergeCell ref="C18:X18"/>
    <mergeCell ref="C19:X19"/>
    <mergeCell ref="C20:X20"/>
    <mergeCell ref="C2:G2"/>
    <mergeCell ref="C4:G4"/>
    <mergeCell ref="A7:F7"/>
    <mergeCell ref="A8:G8"/>
    <mergeCell ref="AI6:AK6"/>
    <mergeCell ref="AF6:AH6"/>
    <mergeCell ref="AO6:AQ6"/>
    <mergeCell ref="C16:X16"/>
    <mergeCell ref="A11:F11"/>
    <mergeCell ref="A12:F12"/>
    <mergeCell ref="A13:F13"/>
    <mergeCell ref="A14:F14"/>
    <mergeCell ref="A10:F10"/>
    <mergeCell ref="H6:J6"/>
    <mergeCell ref="K6:M6"/>
    <mergeCell ref="Z6:AB6"/>
    <mergeCell ref="N6:P6"/>
    <mergeCell ref="Q6:S6"/>
    <mergeCell ref="W6:Y6"/>
    <mergeCell ref="T6:V6"/>
    <mergeCell ref="AC6:AE6"/>
    <mergeCell ref="AL6:AN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TRABAJO SOCIAL</vt:lpstr>
      <vt:lpstr>alimentaria</vt:lpstr>
      <vt:lpstr>PDNNA</vt:lpstr>
      <vt:lpstr>DPF</vt:lpstr>
      <vt:lpstr>UAVI</vt:lpstr>
      <vt:lpstr>CAETF</vt:lpstr>
      <vt:lpstr>CAIC</vt:lpstr>
      <vt:lpstr>Adulto Mayor</vt:lpstr>
      <vt:lpstr>UBR</vt:lpstr>
      <vt:lpstr>C.H.P.V.</vt:lpstr>
      <vt:lpstr>DESARROLLO COM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Alonso</dc:creator>
  <cp:lastModifiedBy>DIF</cp:lastModifiedBy>
  <cp:lastPrinted>2017-12-18T14:55:17Z</cp:lastPrinted>
  <dcterms:created xsi:type="dcterms:W3CDTF">2017-01-26T22:17:02Z</dcterms:created>
  <dcterms:modified xsi:type="dcterms:W3CDTF">2017-12-18T14:57:22Z</dcterms:modified>
</cp:coreProperties>
</file>